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708" windowHeight="10392" tabRatio="584"/>
  </bookViews>
  <sheets>
    <sheet name="титульный" sheetId="20" r:id="rId1"/>
    <sheet name="1 день" sheetId="1" r:id="rId2"/>
    <sheet name="2 день" sheetId="2" r:id="rId3"/>
    <sheet name="3 день" sheetId="3" r:id="rId4"/>
    <sheet name="4 день" sheetId="4" r:id="rId5"/>
    <sheet name="5 день" sheetId="5" r:id="rId6"/>
    <sheet name="6 день" sheetId="6" r:id="rId7"/>
    <sheet name="7 день" sheetId="7" r:id="rId8"/>
    <sheet name="8 день" sheetId="8" r:id="rId9"/>
    <sheet name="9 день" sheetId="9" r:id="rId10"/>
    <sheet name="10 день" sheetId="10" r:id="rId11"/>
    <sheet name="таблица №1" sheetId="21" r:id="rId12"/>
    <sheet name="таблица №2" sheetId="12" r:id="rId13"/>
    <sheet name="%соотн.1" sheetId="14" r:id="rId14"/>
    <sheet name="%соотн.2" sheetId="15" r:id="rId15"/>
    <sheet name="объемы завтраков, обедов" sheetId="23" r:id="rId16"/>
    <sheet name="Нормы" sheetId="22" r:id="rId17"/>
    <sheet name="Лист1" sheetId="24" r:id="rId18"/>
  </sheets>
  <definedNames>
    <definedName name="_xlnm.Print_Area" localSheetId="10">'10 день'!$A$1:$T$22</definedName>
    <definedName name="_xlnm.Print_Area" localSheetId="3">'3 день'!$A$1:$T$22</definedName>
    <definedName name="_xlnm.Print_Area" localSheetId="4">'4 день'!$A$1:$T$21</definedName>
    <definedName name="_xlnm.Print_Area" localSheetId="5">'5 день'!$A$1:$T$20</definedName>
    <definedName name="_xlnm.Print_Area" localSheetId="6">'6 день'!$A$1:$T$21</definedName>
  </definedNames>
  <calcPr calcId="124519"/>
</workbook>
</file>

<file path=xl/calcChain.xml><?xml version="1.0" encoding="utf-8"?>
<calcChain xmlns="http://schemas.openxmlformats.org/spreadsheetml/2006/main">
  <c r="L4" i="22"/>
  <c r="K5" i="23"/>
  <c r="K4"/>
  <c r="J5"/>
  <c r="J4"/>
  <c r="I5"/>
  <c r="I4"/>
  <c r="H5"/>
  <c r="H4"/>
  <c r="G5"/>
  <c r="G4"/>
  <c r="F5"/>
  <c r="F4"/>
  <c r="E4"/>
  <c r="D5"/>
  <c r="D4"/>
  <c r="C5"/>
  <c r="C4"/>
  <c r="B5"/>
  <c r="L5" s="1"/>
  <c r="B4"/>
  <c r="D21" i="10"/>
  <c r="K11" i="14"/>
  <c r="E21" i="10"/>
  <c r="K12" i="14" s="1"/>
  <c r="F21" i="10"/>
  <c r="K13" i="21" s="1"/>
  <c r="G21" i="10"/>
  <c r="H21"/>
  <c r="I21"/>
  <c r="J21"/>
  <c r="J22" s="1"/>
  <c r="K8" i="12" s="1"/>
  <c r="K8" i="15" s="1"/>
  <c r="K21" i="10"/>
  <c r="L21"/>
  <c r="M21"/>
  <c r="N21"/>
  <c r="O21"/>
  <c r="O22" s="1"/>
  <c r="P21"/>
  <c r="Q21"/>
  <c r="R21"/>
  <c r="R22" s="1"/>
  <c r="K16" i="12" s="1"/>
  <c r="S21" i="10"/>
  <c r="C21"/>
  <c r="K10" i="21" s="1"/>
  <c r="K15" s="1"/>
  <c r="L5" i="2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C12" i="10"/>
  <c r="K5" i="21" s="1"/>
  <c r="D12" i="10"/>
  <c r="K6" i="21"/>
  <c r="E12" i="10"/>
  <c r="K7" i="21" s="1"/>
  <c r="K8" i="14"/>
  <c r="G12" i="10"/>
  <c r="G22"/>
  <c r="K5" i="12" s="1"/>
  <c r="K5" i="15" s="1"/>
  <c r="H12" i="10"/>
  <c r="I12"/>
  <c r="K12"/>
  <c r="K22" s="1"/>
  <c r="L12"/>
  <c r="L22" s="1"/>
  <c r="K10" i="12" s="1"/>
  <c r="K10" i="15" s="1"/>
  <c r="M12" i="10"/>
  <c r="M22" s="1"/>
  <c r="K11" i="12" s="1"/>
  <c r="K11" i="15" s="1"/>
  <c r="N12" i="10"/>
  <c r="O12"/>
  <c r="K13" i="12"/>
  <c r="K13" i="15" s="1"/>
  <c r="P12" i="10"/>
  <c r="P22"/>
  <c r="K14" i="12"/>
  <c r="K14" i="15" s="1"/>
  <c r="Q12" i="10"/>
  <c r="Q22"/>
  <c r="K15" i="12"/>
  <c r="K15" i="15" s="1"/>
  <c r="R12" i="10"/>
  <c r="S12"/>
  <c r="S22"/>
  <c r="K17" i="12" s="1"/>
  <c r="K17" i="15" s="1"/>
  <c r="C11" i="9"/>
  <c r="J5" i="21"/>
  <c r="D11" i="9"/>
  <c r="J6" i="14"/>
  <c r="E11" i="9"/>
  <c r="J7" i="14" s="1"/>
  <c r="J8"/>
  <c r="G11" i="9"/>
  <c r="H11"/>
  <c r="I11"/>
  <c r="J11"/>
  <c r="J21" s="1"/>
  <c r="J8" i="12" s="1"/>
  <c r="J8" i="15" s="1"/>
  <c r="L11" i="9"/>
  <c r="M11"/>
  <c r="M21" s="1"/>
  <c r="J11" i="12" s="1"/>
  <c r="J11" i="15" s="1"/>
  <c r="N11" i="9"/>
  <c r="N21" s="1"/>
  <c r="J12" i="12" s="1"/>
  <c r="J12" i="15" s="1"/>
  <c r="O11" i="9"/>
  <c r="O21" s="1"/>
  <c r="J13" i="12" s="1"/>
  <c r="J13" i="15" s="1"/>
  <c r="P11" i="9"/>
  <c r="Q11"/>
  <c r="R11"/>
  <c r="J16" i="12"/>
  <c r="J16" i="15" s="1"/>
  <c r="S11" i="9"/>
  <c r="S21"/>
  <c r="J17" i="12"/>
  <c r="J17" i="15" s="1"/>
  <c r="C20" i="9"/>
  <c r="J10" i="21"/>
  <c r="D20" i="9"/>
  <c r="J11" i="14" s="1"/>
  <c r="J16" s="1"/>
  <c r="E20" i="9"/>
  <c r="J12" i="21"/>
  <c r="F20" i="9"/>
  <c r="J13" i="21" s="1"/>
  <c r="G20" i="9"/>
  <c r="H21"/>
  <c r="J6" i="12" s="1"/>
  <c r="J6" i="15" s="1"/>
  <c r="I20" i="9"/>
  <c r="I21"/>
  <c r="J7" i="12" s="1"/>
  <c r="J7" i="15" s="1"/>
  <c r="J20" i="9"/>
  <c r="K20"/>
  <c r="K21" s="1"/>
  <c r="J9" i="12" s="1"/>
  <c r="J9" i="15" s="1"/>
  <c r="L20" i="9"/>
  <c r="M20"/>
  <c r="N20"/>
  <c r="O20"/>
  <c r="P20"/>
  <c r="Q20"/>
  <c r="R20"/>
  <c r="R21" s="1"/>
  <c r="S20"/>
  <c r="C10" i="8"/>
  <c r="I5" i="14"/>
  <c r="D10" i="8"/>
  <c r="I6" i="21"/>
  <c r="E10" i="8"/>
  <c r="I7" i="21" s="1"/>
  <c r="F10" i="8"/>
  <c r="I8" i="14"/>
  <c r="G10" i="8"/>
  <c r="H10"/>
  <c r="H21" s="1"/>
  <c r="I6" i="12" s="1"/>
  <c r="I6" i="15" s="1"/>
  <c r="I10" i="8"/>
  <c r="I21" s="1"/>
  <c r="I7" i="12" s="1"/>
  <c r="I7" i="15" s="1"/>
  <c r="L10" i="8"/>
  <c r="L21" s="1"/>
  <c r="I10" i="12" s="1"/>
  <c r="I10" i="15" s="1"/>
  <c r="M10" i="8"/>
  <c r="M21" s="1"/>
  <c r="N10"/>
  <c r="N21" s="1"/>
  <c r="I12" i="12" s="1"/>
  <c r="I12" i="15" s="1"/>
  <c r="O10" i="8"/>
  <c r="O21" s="1"/>
  <c r="I13" i="12" s="1"/>
  <c r="I13" i="15"/>
  <c r="P10" i="8"/>
  <c r="P21" s="1"/>
  <c r="I14" i="12" s="1"/>
  <c r="I14" i="15" s="1"/>
  <c r="Q10" i="8"/>
  <c r="Q21" s="1"/>
  <c r="I15" i="12" s="1"/>
  <c r="I15" i="15" s="1"/>
  <c r="R10" i="8"/>
  <c r="R21" s="1"/>
  <c r="I16" i="12" s="1"/>
  <c r="I16" i="15" s="1"/>
  <c r="S10" i="8"/>
  <c r="S21"/>
  <c r="I17" i="12"/>
  <c r="I17" i="15" s="1"/>
  <c r="C20" i="8"/>
  <c r="I10" i="14"/>
  <c r="D20" i="8"/>
  <c r="I11" i="14" s="1"/>
  <c r="E20" i="8"/>
  <c r="I12" i="21"/>
  <c r="F20" i="8"/>
  <c r="I13" i="14" s="1"/>
  <c r="G20" i="8"/>
  <c r="G21"/>
  <c r="I5" i="12"/>
  <c r="I5" i="15" s="1"/>
  <c r="I20" i="8"/>
  <c r="J20"/>
  <c r="J21"/>
  <c r="I8" i="12"/>
  <c r="I8" i="15" s="1"/>
  <c r="K21" i="8"/>
  <c r="I9" i="12"/>
  <c r="I9" i="15"/>
  <c r="L20" i="8"/>
  <c r="M20"/>
  <c r="I11" i="12"/>
  <c r="I11" i="15" s="1"/>
  <c r="N20" i="8"/>
  <c r="O20"/>
  <c r="P20"/>
  <c r="Q20"/>
  <c r="R20"/>
  <c r="S20"/>
  <c r="C12" i="7"/>
  <c r="H5" i="14"/>
  <c r="D12" i="7"/>
  <c r="D21" s="1"/>
  <c r="E12"/>
  <c r="H7" i="14"/>
  <c r="F12" i="7"/>
  <c r="G12"/>
  <c r="H12"/>
  <c r="H21" s="1"/>
  <c r="H6" i="12" s="1"/>
  <c r="I12" i="7"/>
  <c r="I21" s="1"/>
  <c r="J12"/>
  <c r="J21" s="1"/>
  <c r="K12"/>
  <c r="K21"/>
  <c r="H9" i="12"/>
  <c r="H9" i="15" s="1"/>
  <c r="L12" i="7"/>
  <c r="L21" s="1"/>
  <c r="H10" i="12" s="1"/>
  <c r="H10" i="15" s="1"/>
  <c r="M12" i="7"/>
  <c r="N12"/>
  <c r="N21" s="1"/>
  <c r="H12" i="12" s="1"/>
  <c r="P12" i="7"/>
  <c r="P21" s="1"/>
  <c r="Q12"/>
  <c r="Q21" s="1"/>
  <c r="H15" i="12" s="1"/>
  <c r="H15" i="15" s="1"/>
  <c r="R12" i="7"/>
  <c r="R21" s="1"/>
  <c r="H16" i="12" s="1"/>
  <c r="H16" i="15" s="1"/>
  <c r="S12" i="7"/>
  <c r="C20"/>
  <c r="H10" i="14"/>
  <c r="D20" i="7"/>
  <c r="H11" i="14" s="1"/>
  <c r="E20" i="7"/>
  <c r="H12" i="14"/>
  <c r="F20" i="7"/>
  <c r="H13" i="21" s="1"/>
  <c r="G20" i="7"/>
  <c r="H20"/>
  <c r="H6" i="15"/>
  <c r="I20" i="7"/>
  <c r="J20"/>
  <c r="H8" i="12"/>
  <c r="H8" i="15" s="1"/>
  <c r="K20" i="7"/>
  <c r="L20"/>
  <c r="M20"/>
  <c r="N20"/>
  <c r="O20"/>
  <c r="O21"/>
  <c r="H13" i="12"/>
  <c r="H13" i="15" s="1"/>
  <c r="P20" i="7"/>
  <c r="H14" i="12"/>
  <c r="H14" i="15"/>
  <c r="Q20" i="7"/>
  <c r="R20"/>
  <c r="S20"/>
  <c r="C11" i="6"/>
  <c r="G5" i="14" s="1"/>
  <c r="D11" i="6"/>
  <c r="E11"/>
  <c r="G7" i="14"/>
  <c r="F11" i="6"/>
  <c r="G8" i="21" s="1"/>
  <c r="G11" i="6"/>
  <c r="G5" i="12"/>
  <c r="G5" i="15"/>
  <c r="H11" i="6"/>
  <c r="I11"/>
  <c r="J11"/>
  <c r="L11"/>
  <c r="M11"/>
  <c r="M21" s="1"/>
  <c r="N11"/>
  <c r="O11"/>
  <c r="P11"/>
  <c r="Q11"/>
  <c r="R11"/>
  <c r="S11"/>
  <c r="C20"/>
  <c r="G10" i="14" s="1"/>
  <c r="D20" i="6"/>
  <c r="G11" i="21"/>
  <c r="E20" i="6"/>
  <c r="G12" i="14" s="1"/>
  <c r="G17" s="1"/>
  <c r="F20" i="6"/>
  <c r="G13" i="14"/>
  <c r="G20" i="6"/>
  <c r="H20"/>
  <c r="H21" s="1"/>
  <c r="G6" i="12" s="1"/>
  <c r="G6" i="15" s="1"/>
  <c r="I20" i="6"/>
  <c r="I21" s="1"/>
  <c r="G7" i="12" s="1"/>
  <c r="G7" i="15" s="1"/>
  <c r="J20" i="6"/>
  <c r="K20"/>
  <c r="K21"/>
  <c r="G9" i="12"/>
  <c r="G9" i="15" s="1"/>
  <c r="L20" i="6"/>
  <c r="M20"/>
  <c r="N20"/>
  <c r="N21" s="1"/>
  <c r="G12" i="12" s="1"/>
  <c r="G12" i="15" s="1"/>
  <c r="O20" i="6"/>
  <c r="P20"/>
  <c r="Q20"/>
  <c r="R20"/>
  <c r="S20"/>
  <c r="C11" i="5"/>
  <c r="F5" i="14"/>
  <c r="D11" i="5"/>
  <c r="E11"/>
  <c r="F7" i="14"/>
  <c r="F11" i="5"/>
  <c r="G11"/>
  <c r="H11"/>
  <c r="I11"/>
  <c r="I20" s="1"/>
  <c r="F7" i="12" s="1"/>
  <c r="F7" i="15" s="1"/>
  <c r="J11" i="5"/>
  <c r="J20" s="1"/>
  <c r="F8" i="12" s="1"/>
  <c r="F8" i="15" s="1"/>
  <c r="K11" i="5"/>
  <c r="F9" i="15"/>
  <c r="L11" i="5"/>
  <c r="M11"/>
  <c r="M20"/>
  <c r="F11" i="12"/>
  <c r="F11" i="15" s="1"/>
  <c r="N11" i="5"/>
  <c r="F12" i="12"/>
  <c r="F12" i="15" s="1"/>
  <c r="P11" i="5"/>
  <c r="F14" i="12"/>
  <c r="F14" i="15" s="1"/>
  <c r="Q11" i="5"/>
  <c r="R11"/>
  <c r="S11"/>
  <c r="S20" s="1"/>
  <c r="F17" i="12" s="1"/>
  <c r="F17" i="15" s="1"/>
  <c r="C19" i="5"/>
  <c r="C20"/>
  <c r="D19"/>
  <c r="F11" i="14"/>
  <c r="E19" i="5"/>
  <c r="F12" i="21"/>
  <c r="F19" i="5"/>
  <c r="F13" i="14"/>
  <c r="G19" i="5"/>
  <c r="G20"/>
  <c r="F5" i="12" s="1"/>
  <c r="F5" i="15" s="1"/>
  <c r="H19" i="5"/>
  <c r="H20" s="1"/>
  <c r="F6" i="12" s="1"/>
  <c r="F6" i="15" s="1"/>
  <c r="I19" i="5"/>
  <c r="J19"/>
  <c r="K19"/>
  <c r="K20" s="1"/>
  <c r="F9" i="12" s="1"/>
  <c r="L19" i="5"/>
  <c r="L20" s="1"/>
  <c r="F10" i="12" s="1"/>
  <c r="F10" i="15" s="1"/>
  <c r="M19" i="5"/>
  <c r="N19"/>
  <c r="N20" s="1"/>
  <c r="O19"/>
  <c r="O20" s="1"/>
  <c r="F13" i="12" s="1"/>
  <c r="F13" i="15" s="1"/>
  <c r="P19" i="5"/>
  <c r="P20" s="1"/>
  <c r="Q19"/>
  <c r="Q20" s="1"/>
  <c r="F15" i="12" s="1"/>
  <c r="F15" i="15" s="1"/>
  <c r="R19" i="5"/>
  <c r="S19"/>
  <c r="C12" i="4"/>
  <c r="E5" i="14" s="1"/>
  <c r="D12" i="4"/>
  <c r="E6" i="14"/>
  <c r="E12" i="4"/>
  <c r="F12"/>
  <c r="E8" i="21"/>
  <c r="G12" i="4"/>
  <c r="H12"/>
  <c r="H21" s="1"/>
  <c r="E6" i="12" s="1"/>
  <c r="E6" i="15" s="1"/>
  <c r="I12" i="4"/>
  <c r="I21" s="1"/>
  <c r="E7" i="12" s="1"/>
  <c r="K12" i="4"/>
  <c r="L12"/>
  <c r="M12"/>
  <c r="N12"/>
  <c r="P12"/>
  <c r="Q12"/>
  <c r="R12"/>
  <c r="R21" s="1"/>
  <c r="E16" i="12" s="1"/>
  <c r="E16" i="15" s="1"/>
  <c r="S12" i="4"/>
  <c r="C20"/>
  <c r="E10" i="14" s="1"/>
  <c r="D20" i="4"/>
  <c r="D21"/>
  <c r="E20"/>
  <c r="E21" s="1"/>
  <c r="F20"/>
  <c r="E13" i="14" s="1"/>
  <c r="G20" i="4"/>
  <c r="G21" s="1"/>
  <c r="E5" i="12" s="1"/>
  <c r="E5" i="15" s="1"/>
  <c r="I20" i="4"/>
  <c r="J20"/>
  <c r="J21"/>
  <c r="E8" i="12"/>
  <c r="E8" i="15" s="1"/>
  <c r="K20" i="4"/>
  <c r="L20"/>
  <c r="L21"/>
  <c r="M20"/>
  <c r="M21" s="1"/>
  <c r="E11" i="12" s="1"/>
  <c r="E11" i="15" s="1"/>
  <c r="N20" i="4"/>
  <c r="N21"/>
  <c r="E12" i="12"/>
  <c r="E12" i="15" s="1"/>
  <c r="O20" i="4"/>
  <c r="O21"/>
  <c r="E13" i="12"/>
  <c r="E13" i="15" s="1"/>
  <c r="P20" i="4"/>
  <c r="Q20"/>
  <c r="Q21"/>
  <c r="E15" i="12" s="1"/>
  <c r="E15" i="15" s="1"/>
  <c r="R20" i="4"/>
  <c r="S20"/>
  <c r="C12" i="3"/>
  <c r="D12"/>
  <c r="D6" i="21" s="1"/>
  <c r="E12" i="3"/>
  <c r="D7" i="14" s="1"/>
  <c r="G12" i="3"/>
  <c r="D5" i="12"/>
  <c r="D5" i="15" s="1"/>
  <c r="H12" i="3"/>
  <c r="I12"/>
  <c r="J22"/>
  <c r="D8" i="12" s="1"/>
  <c r="D8" i="15" s="1"/>
  <c r="K12" i="3"/>
  <c r="L12"/>
  <c r="L22" s="1"/>
  <c r="D10" i="12" s="1"/>
  <c r="D10" i="15" s="1"/>
  <c r="M12" i="3"/>
  <c r="N12"/>
  <c r="O12"/>
  <c r="O22"/>
  <c r="D13" i="12" s="1"/>
  <c r="D13" i="15" s="1"/>
  <c r="P12" i="3"/>
  <c r="P22"/>
  <c r="D14" i="12" s="1"/>
  <c r="D14" i="15" s="1"/>
  <c r="Q12" i="3"/>
  <c r="Q22"/>
  <c r="D15" i="12" s="1"/>
  <c r="D15" i="15" s="1"/>
  <c r="R12" i="3"/>
  <c r="R22"/>
  <c r="D16" i="12" s="1"/>
  <c r="D16" i="15" s="1"/>
  <c r="S12" i="3"/>
  <c r="C21"/>
  <c r="D21"/>
  <c r="D11" i="14" s="1"/>
  <c r="E21" i="3"/>
  <c r="D12" i="14"/>
  <c r="F21" i="3"/>
  <c r="F22" s="1"/>
  <c r="G21"/>
  <c r="H21"/>
  <c r="H22" s="1"/>
  <c r="D6" i="12" s="1"/>
  <c r="D6" i="15" s="1"/>
  <c r="I21" i="3"/>
  <c r="J21"/>
  <c r="K21"/>
  <c r="K22"/>
  <c r="D9" i="12" s="1"/>
  <c r="D9" i="15" s="1"/>
  <c r="L21" i="3"/>
  <c r="M21"/>
  <c r="N21"/>
  <c r="N22" s="1"/>
  <c r="D12" i="12" s="1"/>
  <c r="D12" i="15" s="1"/>
  <c r="O21" i="3"/>
  <c r="P21"/>
  <c r="Q21"/>
  <c r="R21"/>
  <c r="S21"/>
  <c r="S22" s="1"/>
  <c r="D17" i="12" s="1"/>
  <c r="D17" i="15" s="1"/>
  <c r="C10" i="2"/>
  <c r="C5" i="14"/>
  <c r="D10" i="2"/>
  <c r="C6" i="14"/>
  <c r="E10" i="2"/>
  <c r="F10"/>
  <c r="F20" s="1"/>
  <c r="G10"/>
  <c r="H10"/>
  <c r="H20" s="1"/>
  <c r="C6" i="12" s="1"/>
  <c r="I10" i="2"/>
  <c r="J10"/>
  <c r="K10"/>
  <c r="K20" s="1"/>
  <c r="C9" i="12"/>
  <c r="C9" i="15" s="1"/>
  <c r="L10" i="2"/>
  <c r="L20" s="1"/>
  <c r="C10" i="12" s="1"/>
  <c r="C10" i="15" s="1"/>
  <c r="M10" i="2"/>
  <c r="M20" s="1"/>
  <c r="C11" i="12" s="1"/>
  <c r="C11" i="15" s="1"/>
  <c r="N10" i="2"/>
  <c r="O10"/>
  <c r="P10"/>
  <c r="P20" s="1"/>
  <c r="C14" i="12" s="1"/>
  <c r="C14" i="15" s="1"/>
  <c r="Q10" i="2"/>
  <c r="Q20" s="1"/>
  <c r="C15" i="12" s="1"/>
  <c r="C15" i="15" s="1"/>
  <c r="R10" i="2"/>
  <c r="S10"/>
  <c r="C19"/>
  <c r="C10" i="21" s="1"/>
  <c r="D19" i="2"/>
  <c r="C11" i="14" s="1"/>
  <c r="E19" i="2"/>
  <c r="F19"/>
  <c r="C13" i="14" s="1"/>
  <c r="G19" i="2"/>
  <c r="G20"/>
  <c r="C5" i="12" s="1"/>
  <c r="H19" i="2"/>
  <c r="I19"/>
  <c r="J19"/>
  <c r="K19"/>
  <c r="L19"/>
  <c r="M19"/>
  <c r="N19"/>
  <c r="O19"/>
  <c r="O20" s="1"/>
  <c r="C13" i="12"/>
  <c r="C13" i="15" s="1"/>
  <c r="P19" i="2"/>
  <c r="Q19"/>
  <c r="R19"/>
  <c r="R20" s="1"/>
  <c r="C16" i="12" s="1"/>
  <c r="C16" i="15" s="1"/>
  <c r="S19" i="2"/>
  <c r="S20" s="1"/>
  <c r="C17" i="12" s="1"/>
  <c r="C17" i="15" s="1"/>
  <c r="C26" i="1"/>
  <c r="D26"/>
  <c r="B6" i="14"/>
  <c r="E26" i="1"/>
  <c r="B7" i="14" s="1"/>
  <c r="B17" s="1"/>
  <c r="B8" i="21"/>
  <c r="G26" i="1"/>
  <c r="H26"/>
  <c r="H36" s="1"/>
  <c r="B6" i="12" s="1"/>
  <c r="B6" i="15" s="1"/>
  <c r="I26" i="1"/>
  <c r="I36"/>
  <c r="B7" i="12" s="1"/>
  <c r="J26" i="1"/>
  <c r="B8" i="12"/>
  <c r="B8" i="15" s="1"/>
  <c r="K26" i="1"/>
  <c r="K36" s="1"/>
  <c r="B9" i="12" s="1"/>
  <c r="L26" i="1"/>
  <c r="M26"/>
  <c r="N26"/>
  <c r="N36" s="1"/>
  <c r="B12" i="12" s="1"/>
  <c r="O26" i="1"/>
  <c r="P26"/>
  <c r="Q26"/>
  <c r="Q36"/>
  <c r="B15" i="12" s="1"/>
  <c r="R26" i="1"/>
  <c r="S26"/>
  <c r="S36"/>
  <c r="B17" i="12" s="1"/>
  <c r="C35" i="1"/>
  <c r="B10" i="14"/>
  <c r="D35" i="1"/>
  <c r="E35"/>
  <c r="B12" i="14"/>
  <c r="F35" i="1"/>
  <c r="G35"/>
  <c r="H35"/>
  <c r="I35"/>
  <c r="J35"/>
  <c r="J36" s="1"/>
  <c r="K35"/>
  <c r="L35"/>
  <c r="L36" s="1"/>
  <c r="B10" i="12" s="1"/>
  <c r="M35" i="1"/>
  <c r="N35"/>
  <c r="O35"/>
  <c r="O36"/>
  <c r="B13" i="12" s="1"/>
  <c r="P35" i="1"/>
  <c r="P36"/>
  <c r="B14" i="12"/>
  <c r="Q35" i="1"/>
  <c r="R35"/>
  <c r="R36"/>
  <c r="B16" i="12" s="1"/>
  <c r="S35" i="1"/>
  <c r="F11" i="21"/>
  <c r="H5"/>
  <c r="D21" i="9"/>
  <c r="J11" i="21"/>
  <c r="B5" i="14"/>
  <c r="H12" i="15"/>
  <c r="H11" i="21"/>
  <c r="F13"/>
  <c r="E10"/>
  <c r="D13"/>
  <c r="I20" i="2"/>
  <c r="C7" i="12"/>
  <c r="C7" i="15"/>
  <c r="C21" i="7"/>
  <c r="R20" i="5"/>
  <c r="F16" i="12"/>
  <c r="F16" i="15"/>
  <c r="C5" i="21"/>
  <c r="C15" s="1"/>
  <c r="C6" i="15"/>
  <c r="N22" i="10"/>
  <c r="K12" i="12" s="1"/>
  <c r="K12" i="15" s="1"/>
  <c r="J7" i="21"/>
  <c r="J17" s="1"/>
  <c r="Q21" i="9"/>
  <c r="J15" i="12" s="1"/>
  <c r="J15" i="15" s="1"/>
  <c r="I5" i="21"/>
  <c r="I15" s="1"/>
  <c r="S21" i="7"/>
  <c r="H17" i="12"/>
  <c r="H17" i="15" s="1"/>
  <c r="F5" i="21"/>
  <c r="C8"/>
  <c r="B5" i="12"/>
  <c r="B12" i="21"/>
  <c r="B10"/>
  <c r="B6"/>
  <c r="K8"/>
  <c r="F22" i="10"/>
  <c r="E21" i="9"/>
  <c r="J5" i="12"/>
  <c r="J5" i="15"/>
  <c r="J13" i="14"/>
  <c r="J18" s="1"/>
  <c r="J10"/>
  <c r="I10" i="21"/>
  <c r="H7" i="12"/>
  <c r="H7" i="15" s="1"/>
  <c r="G12" i="21"/>
  <c r="D11"/>
  <c r="C11"/>
  <c r="K7" i="14"/>
  <c r="G10" i="21"/>
  <c r="E7" i="14"/>
  <c r="B8"/>
  <c r="G8"/>
  <c r="C21" i="6"/>
  <c r="J8" i="21"/>
  <c r="J18" s="1"/>
  <c r="F21" i="9"/>
  <c r="J5" i="14"/>
  <c r="I13" i="21"/>
  <c r="I11"/>
  <c r="I16" s="1"/>
  <c r="I17"/>
  <c r="D5"/>
  <c r="D8" i="14"/>
  <c r="D7" i="21"/>
  <c r="D18"/>
  <c r="Q21" i="6"/>
  <c r="G15" i="12" s="1"/>
  <c r="G15" i="15" s="1"/>
  <c r="G11" i="12"/>
  <c r="G11" i="15" s="1"/>
  <c r="J21" i="6"/>
  <c r="G8" i="12"/>
  <c r="G8" i="15"/>
  <c r="S21" i="6"/>
  <c r="G17" i="12"/>
  <c r="G17" i="15"/>
  <c r="O21" i="6"/>
  <c r="G13" i="12" s="1"/>
  <c r="G13" i="15" s="1"/>
  <c r="E21" i="6"/>
  <c r="P21"/>
  <c r="G14" i="12" s="1"/>
  <c r="G14" i="15" s="1"/>
  <c r="L21" i="6"/>
  <c r="G10" i="12" s="1"/>
  <c r="G10" i="15" s="1"/>
  <c r="E12" i="14"/>
  <c r="E12" i="21"/>
  <c r="P21" i="4"/>
  <c r="E14" i="12"/>
  <c r="E14" i="15"/>
  <c r="K21" i="4"/>
  <c r="E9" i="12" s="1"/>
  <c r="E9" i="15" s="1"/>
  <c r="E10" i="12"/>
  <c r="E10" i="15" s="1"/>
  <c r="H22" i="10"/>
  <c r="K6" i="12"/>
  <c r="K6" i="15"/>
  <c r="K18" i="21"/>
  <c r="K9" i="12"/>
  <c r="K9" i="15" s="1"/>
  <c r="K16"/>
  <c r="K5" i="14"/>
  <c r="B7" i="21"/>
  <c r="B17" s="1"/>
  <c r="E36" i="1"/>
  <c r="C10" i="14"/>
  <c r="B5" i="15"/>
  <c r="E22" i="3"/>
  <c r="D22"/>
  <c r="C6" i="21"/>
  <c r="C16" s="1"/>
  <c r="N6" i="15"/>
  <c r="B15" i="14"/>
  <c r="C36" i="1"/>
  <c r="B5" i="21"/>
  <c r="B15" s="1"/>
  <c r="D20" i="2"/>
  <c r="I8" i="21"/>
  <c r="E8" i="14"/>
  <c r="E18" s="1"/>
  <c r="F21" i="4"/>
  <c r="H8" i="14"/>
  <c r="I6"/>
  <c r="I16"/>
  <c r="J12"/>
  <c r="F21" i="8"/>
  <c r="C21" i="9"/>
  <c r="D20" i="5"/>
  <c r="G7" i="21"/>
  <c r="G17" s="1"/>
  <c r="H8"/>
  <c r="H18" s="1"/>
  <c r="C21" i="8"/>
  <c r="K12" i="21"/>
  <c r="H6"/>
  <c r="H16"/>
  <c r="E22" i="10"/>
  <c r="K6" i="14"/>
  <c r="K16"/>
  <c r="H13"/>
  <c r="C20" i="2"/>
  <c r="E6" i="21"/>
  <c r="H7"/>
  <c r="N8" i="15"/>
  <c r="L18" i="14"/>
  <c r="N18" s="1"/>
  <c r="K17" i="21"/>
  <c r="E7" i="15"/>
  <c r="E17" i="14"/>
  <c r="D17"/>
  <c r="E11"/>
  <c r="E16" s="1"/>
  <c r="F10" i="21"/>
  <c r="F15" s="1"/>
  <c r="D6" i="14"/>
  <c r="E20" i="5"/>
  <c r="E21" i="7"/>
  <c r="E13" i="21"/>
  <c r="E18" s="1"/>
  <c r="E11"/>
  <c r="E5"/>
  <c r="E15" s="1"/>
  <c r="F12" i="14"/>
  <c r="F17"/>
  <c r="I12"/>
  <c r="I7"/>
  <c r="K13"/>
  <c r="K18"/>
  <c r="K11" i="21"/>
  <c r="K16" s="1"/>
  <c r="H6" i="14"/>
  <c r="H16"/>
  <c r="D22" i="10"/>
  <c r="C21" i="4"/>
  <c r="E21" i="8"/>
  <c r="E7" i="21"/>
  <c r="D12"/>
  <c r="D17" s="1"/>
  <c r="H12"/>
  <c r="H17" s="1"/>
  <c r="D13" i="14"/>
  <c r="D18"/>
  <c r="G13" i="21"/>
  <c r="G18" s="1"/>
  <c r="G5"/>
  <c r="G15" s="1"/>
  <c r="F10" i="14"/>
  <c r="F15" s="1"/>
  <c r="H10" i="21"/>
  <c r="D21" i="8"/>
  <c r="G11" i="14"/>
  <c r="F21" i="6"/>
  <c r="F7" i="21"/>
  <c r="F17" s="1"/>
  <c r="J6"/>
  <c r="J16" s="1"/>
  <c r="C13"/>
  <c r="C18" s="1"/>
  <c r="I17" i="14"/>
  <c r="H15" i="21" l="1"/>
  <c r="C16" i="14"/>
  <c r="D16"/>
  <c r="J15"/>
  <c r="I18"/>
  <c r="H17"/>
  <c r="J15" i="21"/>
  <c r="E16"/>
  <c r="D16"/>
  <c r="H15" i="14"/>
  <c r="I15"/>
  <c r="L4" i="23"/>
  <c r="L15" i="12"/>
  <c r="B12" i="15"/>
  <c r="C12" i="14"/>
  <c r="L12" s="1"/>
  <c r="C12" i="21"/>
  <c r="L12" s="1"/>
  <c r="L13" i="12"/>
  <c r="B13" i="15"/>
  <c r="L13" s="1"/>
  <c r="N13" s="1"/>
  <c r="B10"/>
  <c r="B17"/>
  <c r="C5"/>
  <c r="C15" i="14"/>
  <c r="D10" i="21"/>
  <c r="D15" s="1"/>
  <c r="D10" i="14"/>
  <c r="D5"/>
  <c r="C22" i="3"/>
  <c r="G6" i="21"/>
  <c r="G16" s="1"/>
  <c r="G6" i="14"/>
  <c r="G16" s="1"/>
  <c r="D21" i="6"/>
  <c r="L9" i="12"/>
  <c r="B9" i="15"/>
  <c r="L9" s="1"/>
  <c r="N9" s="1"/>
  <c r="L5" i="21"/>
  <c r="G18" i="14"/>
  <c r="B14" i="15"/>
  <c r="B11" i="21"/>
  <c r="D36" i="1"/>
  <c r="B11" i="14"/>
  <c r="L11" s="1"/>
  <c r="L10" i="21"/>
  <c r="E20" i="2"/>
  <c r="C7" i="21"/>
  <c r="C7" i="14"/>
  <c r="C17" s="1"/>
  <c r="E15"/>
  <c r="F6" i="21"/>
  <c r="F16" s="1"/>
  <c r="F6" i="14"/>
  <c r="F16" s="1"/>
  <c r="H18"/>
  <c r="E17" i="21"/>
  <c r="B15" i="15"/>
  <c r="L15" s="1"/>
  <c r="N15" s="1"/>
  <c r="I18" i="21"/>
  <c r="B16" i="15"/>
  <c r="B13" i="21"/>
  <c r="F36" i="1"/>
  <c r="B13" i="14"/>
  <c r="B18" s="1"/>
  <c r="B7" i="15"/>
  <c r="F20" i="5"/>
  <c r="F8" i="14"/>
  <c r="F18" s="1"/>
  <c r="F8" i="21"/>
  <c r="R21" i="6"/>
  <c r="G16" i="12" s="1"/>
  <c r="G16" i="15" s="1"/>
  <c r="P21" i="9"/>
  <c r="J14" i="12" s="1"/>
  <c r="J14" i="15" s="1"/>
  <c r="L21" i="9"/>
  <c r="J10" i="12" s="1"/>
  <c r="J10" i="15" s="1"/>
  <c r="M36" i="1"/>
  <c r="B11" i="12" s="1"/>
  <c r="B11" i="15" s="1"/>
  <c r="N20" i="2"/>
  <c r="C12" i="12" s="1"/>
  <c r="C12" i="15" s="1"/>
  <c r="J20" i="2"/>
  <c r="C8" i="12" s="1"/>
  <c r="C8" i="15" s="1"/>
  <c r="C8" i="14"/>
  <c r="C18" s="1"/>
  <c r="M22" i="3"/>
  <c r="D11" i="12" s="1"/>
  <c r="D11" i="15" s="1"/>
  <c r="S21" i="4"/>
  <c r="E17" i="12" s="1"/>
  <c r="E17" i="15" s="1"/>
  <c r="G15" i="14"/>
  <c r="M21" i="7"/>
  <c r="H11" i="12" s="1"/>
  <c r="H11" i="15" s="1"/>
  <c r="I22" i="10"/>
  <c r="K7" i="12" s="1"/>
  <c r="K7" i="15" s="1"/>
  <c r="K10" i="14"/>
  <c r="K15" s="1"/>
  <c r="I22" i="3"/>
  <c r="D7" i="12" s="1"/>
  <c r="D7" i="15" s="1"/>
  <c r="G21" i="7"/>
  <c r="H5" i="12" s="1"/>
  <c r="H5" i="15" s="1"/>
  <c r="J17" i="14"/>
  <c r="C22" i="10"/>
  <c r="K17" i="14"/>
  <c r="F21" i="7"/>
  <c r="L6" i="21" l="1"/>
  <c r="L16" s="1"/>
  <c r="L10" i="14"/>
  <c r="L16" i="15"/>
  <c r="N16" s="1"/>
  <c r="L14" i="12"/>
  <c r="L15" i="21"/>
  <c r="D15" i="14"/>
  <c r="L5"/>
  <c r="L5" i="12"/>
  <c r="L17" i="15"/>
  <c r="N17" s="1"/>
  <c r="L12"/>
  <c r="N12" s="1"/>
  <c r="L14"/>
  <c r="N14" s="1"/>
  <c r="L5"/>
  <c r="N5" s="1"/>
  <c r="L17" i="12"/>
  <c r="L12"/>
  <c r="L7"/>
  <c r="L13" i="21"/>
  <c r="B18"/>
  <c r="C17"/>
  <c r="L7"/>
  <c r="L17" s="1"/>
  <c r="B16" i="14"/>
  <c r="L10" i="15"/>
  <c r="N10" s="1"/>
  <c r="L11"/>
  <c r="N11" s="1"/>
  <c r="L8" i="21"/>
  <c r="F18"/>
  <c r="L7" i="15"/>
  <c r="N7" s="1"/>
  <c r="L16" i="12"/>
  <c r="B16" i="21"/>
  <c r="L11"/>
  <c r="L7" i="14"/>
  <c r="L17" s="1"/>
  <c r="N17" s="1"/>
  <c r="L6"/>
  <c r="L16" s="1"/>
  <c r="N16" s="1"/>
  <c r="L10" i="12"/>
  <c r="L15" i="14" l="1"/>
  <c r="N15" s="1"/>
</calcChain>
</file>

<file path=xl/sharedStrings.xml><?xml version="1.0" encoding="utf-8"?>
<sst xmlns="http://schemas.openxmlformats.org/spreadsheetml/2006/main" count="722" uniqueCount="278">
  <si>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</si>
  <si>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</si>
  <si>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</si>
  <si>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</si>
  <si>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</si>
  <si>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</si>
  <si>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</si>
  <si>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</si>
  <si>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</si>
  <si>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</si>
  <si>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</si>
  <si>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</si>
  <si>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</si>
  <si>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</si>
  <si>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</si>
  <si>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</si>
  <si>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</si>
  <si>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</si>
  <si>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</si>
  <si>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</si>
  <si>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</si>
  <si>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</si>
  <si>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</si>
  <si>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</si>
  <si>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</si>
  <si>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</si>
  <si>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</si>
  <si>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</si>
  <si>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% отклонения от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</si>
  <si>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</si>
  <si>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</si>
  <si>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</si>
  <si>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</si>
  <si>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</si>
  <si>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</si>
  <si>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</si>
  <si>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</si>
  <si>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</si>
  <si>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</si>
  <si>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</si>
  <si>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</si>
  <si>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</si>
  <si>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</si>
  <si>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</si>
  <si>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</si>
  <si>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</si>
  <si>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</si>
  <si>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</si>
  <si>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</si>
  <si>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</si>
  <si>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УТВЕРЖДАЮ:</t>
  </si>
  <si>
    <t>______________  Л.М. Кулеева</t>
  </si>
  <si>
    <t>"___"__________  2010г.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</si>
  <si>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</si>
  <si>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</si>
  <si>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</si>
  <si>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</si>
  <si>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</si>
  <si>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</si>
  <si>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</si>
  <si>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</si>
  <si>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</si>
  <si>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</si>
  <si>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250/10</t>
  </si>
  <si>
    <t>Хлеб пшеничный</t>
  </si>
  <si>
    <t>Хлеб ржаной</t>
  </si>
  <si>
    <t>Компот из сухофруктов</t>
  </si>
  <si>
    <t>Чай с лимоном</t>
  </si>
  <si>
    <t>250/25</t>
  </si>
  <si>
    <t>Капуста тушеная</t>
  </si>
  <si>
    <t>Макаронные изделия отварные</t>
  </si>
  <si>
    <t>Груша</t>
  </si>
  <si>
    <t>Банан</t>
  </si>
  <si>
    <t>100/10</t>
  </si>
  <si>
    <t>Каша гречневая</t>
  </si>
  <si>
    <t>Компот из кураги</t>
  </si>
  <si>
    <t>фрукты свежие</t>
  </si>
  <si>
    <t>сахар</t>
  </si>
  <si>
    <t>курица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</si>
  <si>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</si>
  <si>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</si>
  <si>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</si>
  <si>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</si>
  <si>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</si>
  <si>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</si>
  <si>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</si>
  <si>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</si>
  <si>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</si>
  <si>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</si>
  <si>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</si>
  <si>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50/50</t>
  </si>
  <si>
    <t>Картофельное пюре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</si>
  <si>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</si>
  <si>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</si>
  <si>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</si>
  <si>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75/50</t>
  </si>
  <si>
    <t>Картофель тушеный с овощами</t>
  </si>
  <si>
    <t>Суп картофельный с рисом и сайрой</t>
  </si>
  <si>
    <t xml:space="preserve">F </t>
  </si>
  <si>
    <t>крупы, бобовые</t>
  </si>
  <si>
    <t>макаронные изделия</t>
  </si>
  <si>
    <t>овощи</t>
  </si>
  <si>
    <t>сухофрукты</t>
  </si>
  <si>
    <t>молоко</t>
  </si>
  <si>
    <t>кисломолочная продукция</t>
  </si>
  <si>
    <t>специи</t>
  </si>
  <si>
    <t>Яйцо вареное</t>
  </si>
  <si>
    <t>Мандарин</t>
  </si>
  <si>
    <t>ЗГМО</t>
  </si>
  <si>
    <t>Пищеблоки работающие на п/фабрикатах</t>
  </si>
  <si>
    <t xml:space="preserve">Директор  МБОУ "СОШ № 1" </t>
  </si>
  <si>
    <t>Директор МБОУ "СОШ № 10</t>
  </si>
  <si>
    <t xml:space="preserve">Директор  МБОУ "СОШ № 5" </t>
  </si>
  <si>
    <t xml:space="preserve">Директор МБОУ "СОШ № 7" </t>
  </si>
  <si>
    <t xml:space="preserve">Директор  МБОУ "СОШ № 8" </t>
  </si>
  <si>
    <t>______________  Л.А. Васильева</t>
  </si>
  <si>
    <t>______________  М.А. Пастухова</t>
  </si>
  <si>
    <t>______________  О.В. Пушкарева</t>
  </si>
  <si>
    <t>______________  Т.А. Ермолаева</t>
  </si>
  <si>
    <t>______________  С.А. Кручина</t>
  </si>
  <si>
    <t>2021г</t>
  </si>
  <si>
    <t>Каша молочная "Дружба" с маслом маслом</t>
  </si>
  <si>
    <t>Борщ с капустой и картофелем со сметаной</t>
  </si>
  <si>
    <t>Сок яблочный</t>
  </si>
  <si>
    <t>Запеканка творожная с изюмом и сгущенным молоком</t>
  </si>
  <si>
    <t>Какао с молоком</t>
  </si>
  <si>
    <t>Рыба тушеная в томате с овощами</t>
  </si>
  <si>
    <t>Рис отварной</t>
  </si>
  <si>
    <t>Напиток из свежих яблок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</si>
  <si>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</si>
  <si>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Каша пшеничная</t>
  </si>
  <si>
    <t>Кофейный напиток</t>
  </si>
  <si>
    <t>Суп сливочный с рыбой</t>
  </si>
  <si>
    <r>
      <t xml:space="preserve">Гуляш из говядины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</si>
  <si>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Сок апельсиновый</t>
  </si>
  <si>
    <t>Омлет натуральный с маслом сливочным</t>
  </si>
  <si>
    <t>150/10</t>
  </si>
  <si>
    <t>Рыба припущенная</t>
  </si>
  <si>
    <t>Чай с сахаром</t>
  </si>
  <si>
    <r>
      <t xml:space="preserve">Суп овощной с фрикадельками из говядины </t>
    </r>
    <r>
      <rPr>
        <sz val="9"/>
        <rFont val="Times New Roman"/>
        <family val="1"/>
        <charset val="204"/>
      </rPr>
      <t>(п/ф высокой степени готовности)</t>
    </r>
  </si>
  <si>
    <t>150/50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</si>
  <si>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 и сметаной</t>
    </r>
  </si>
  <si>
    <t>Сок вишневый</t>
  </si>
  <si>
    <t>Каша молочная кукурузная с маслом сливочным</t>
  </si>
  <si>
    <t>Рыба, припущенная в молоке</t>
  </si>
  <si>
    <t>Сок персиковый</t>
  </si>
  <si>
    <t>Чай с молоком</t>
  </si>
  <si>
    <r>
      <t xml:space="preserve">Азу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</si>
  <si>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Компот из кураги и чернослива</t>
  </si>
  <si>
    <t>Кисель из п/я конц</t>
  </si>
  <si>
    <t>Яблоко</t>
  </si>
  <si>
    <t>Суп крестьянский</t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</si>
  <si>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</si>
  <si>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r>
      <t xml:space="preserve">Котлета куриная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</si>
  <si>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Сок грушевый</t>
  </si>
  <si>
    <t xml:space="preserve">Свекольник со сметаной </t>
  </si>
  <si>
    <t>Овощное рагу</t>
  </si>
  <si>
    <t>Ватрушка с творогом</t>
  </si>
  <si>
    <r>
      <t xml:space="preserve">Щи из свежей капусты с картофелем с  говядиной </t>
    </r>
    <r>
      <rPr>
        <sz val="9"/>
        <rFont val="Times New Roman"/>
        <family val="1"/>
        <charset val="204"/>
      </rPr>
      <t>(п/ф высокой степени готовности) и сметаной</t>
    </r>
  </si>
  <si>
    <t>250/9/5</t>
  </si>
  <si>
    <t>1шт/40</t>
  </si>
  <si>
    <t>Свекла отварная с маслом растительным</t>
  </si>
  <si>
    <t>1,,9</t>
  </si>
  <si>
    <t>Апельсин</t>
  </si>
  <si>
    <t>Председатель комитета</t>
  </si>
  <si>
    <t>по образованию администрации</t>
  </si>
  <si>
    <t>О.О. Горошко</t>
  </si>
  <si>
    <t>Комитет по образованию администрации ЗГМО</t>
  </si>
  <si>
    <r>
      <t xml:space="preserve">Плов из говядины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</si>
  <si>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t xml:space="preserve">Таблица пищевой и энергетической ценности по приемам пищи, по дням и в среднем за 10 дней рациона питания (завтрак, обед) детей в возрасте от 12 до 18 лет, посещающих МБОУ г.Зимы в 2021-2022гг  </t>
  </si>
  <si>
    <t>Таблица содержания микроэлементов и витамина С в рационе питания (завтрак, обед) детей в возрасте от 12 до 18 лет, посещающих МБОУ г.Зимы в 2021-2022гг.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</si>
  <si>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 в возрасте от 12 до 18 лет, посещающих МБОУ г.Зимы в 2021-2022гг.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</si>
  <si>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обед) детей в возрасте от 12 до 18 лет, посещающих МБОУ г.Зимы в 2021-2022гг.</t>
  </si>
  <si>
    <t xml:space="preserve">Таблица выполнения суммарных объемов блюд по приемам пищи, по дням и в среднем за 10 дней рациона питания (завтрак, обед) для питания школьников г.Зимы в возрасте от 12 до 18 лет, в 2021-22гг  </t>
  </si>
  <si>
    <t>150/75</t>
  </si>
  <si>
    <t>120/10</t>
  </si>
  <si>
    <t>250/40/5</t>
  </si>
  <si>
    <t>200/40</t>
  </si>
  <si>
    <t>Перспективное десятидневное меню для питания школьников</t>
  </si>
  <si>
    <t>Директор МБОУ "СОШ №26"</t>
  </si>
  <si>
    <t>______________   Н.С. Безгубова</t>
  </si>
  <si>
    <t>Директор МБОУ "СОШ № 9"</t>
  </si>
  <si>
    <t>Выполнено:</t>
  </si>
  <si>
    <t>Технолог по питанию комитета</t>
  </si>
  <si>
    <t>по образованию администрации ЗГМО</t>
  </si>
  <si>
    <t>_________________ Т.А. Венцкене</t>
  </si>
  <si>
    <t>______________   Н.Н. Михайлик</t>
  </si>
  <si>
    <t>Директор МБОУ "Зиминский лицей"</t>
  </si>
  <si>
    <t>______________   Т.Н. Диагенова</t>
  </si>
  <si>
    <t xml:space="preserve">г.Зимы в возрасте от 12 до 18 лет (двухразовое питание) на 2021-2022 учебный год </t>
  </si>
  <si>
    <t>Огурец свежий с раст. маслом</t>
  </si>
  <si>
    <r>
      <t xml:space="preserve">Зеленый горошек порционный </t>
    </r>
    <r>
      <rPr>
        <sz val="8"/>
        <color indexed="8"/>
        <rFont val="Times New Roman"/>
        <family val="1"/>
        <charset val="204"/>
      </rPr>
      <t>(пром.произв.)</t>
    </r>
  </si>
  <si>
    <t>Огурец свежий долькой</t>
  </si>
  <si>
    <t>Помидор свежий долькой</t>
  </si>
  <si>
    <r>
      <t xml:space="preserve">Кукуруза порционная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</si>
  <si>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Котлета из говядины с маслом сливочным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</si>
  <si>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</si>
  <si>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r>
      <t xml:space="preserve">Творожный пудинг с яблоком и джемом </t>
    </r>
    <r>
      <rPr>
        <sz val="8"/>
        <color indexed="8"/>
        <rFont val="Times New Roman"/>
        <family val="1"/>
        <charset val="204"/>
      </rPr>
      <t>(пром.произв.)</t>
    </r>
  </si>
  <si>
    <t>50-60% от суточной нормы</t>
  </si>
  <si>
    <t>35-42</t>
  </si>
  <si>
    <t>150-180</t>
  </si>
  <si>
    <t>600-720</t>
  </si>
  <si>
    <t>9-10,8</t>
  </si>
  <si>
    <t>0,05-0,06</t>
  </si>
  <si>
    <t>0,025-0,03</t>
  </si>
  <si>
    <t>2-2,4</t>
  </si>
  <si>
    <t>0,7-0,84</t>
  </si>
  <si>
    <t>0,8-0,96</t>
  </si>
  <si>
    <t>450-540</t>
  </si>
  <si>
    <t>5-6</t>
  </si>
  <si>
    <t>20-25</t>
  </si>
  <si>
    <t>30-35</t>
  </si>
  <si>
    <t>60-70</t>
  </si>
  <si>
    <t>100-120</t>
  </si>
  <si>
    <t>10-12</t>
  </si>
  <si>
    <t>25-30</t>
  </si>
  <si>
    <t>93,5-112</t>
  </si>
  <si>
    <t>160-192</t>
  </si>
  <si>
    <t>92,5-111</t>
  </si>
  <si>
    <t>39-47</t>
  </si>
  <si>
    <t>20-24</t>
  </si>
  <si>
    <t>26,5-32</t>
  </si>
  <si>
    <t>38,5-46</t>
  </si>
  <si>
    <t>175-210</t>
  </si>
  <si>
    <t>90-108</t>
  </si>
  <si>
    <t>30-36</t>
  </si>
  <si>
    <t>7,5-9</t>
  </si>
  <si>
    <t>17,5-21</t>
  </si>
  <si>
    <t>9-10</t>
  </si>
  <si>
    <t>1-1,2</t>
  </si>
  <si>
    <t>0,6-0,7</t>
  </si>
  <si>
    <t>0,15-0,18</t>
  </si>
  <si>
    <t>2,5-3</t>
  </si>
  <si>
    <t>544-680</t>
  </si>
  <si>
    <t>20-25% от сут. нормы</t>
  </si>
  <si>
    <t>30-35% от сут. нормы</t>
  </si>
  <si>
    <t>816-952</t>
  </si>
  <si>
    <t>50-60% от сут.нормы</t>
  </si>
  <si>
    <t>45-54</t>
  </si>
  <si>
    <t>46-55</t>
  </si>
  <si>
    <t>191,5-230</t>
  </si>
  <si>
    <t>1360-1632</t>
  </si>
  <si>
    <t xml:space="preserve">Нормы питания за 10 дней для детей в возрасте от 12 до 18 лет, посещающих МБОУ г.Зимы в 2021-2022гг  </t>
  </si>
  <si>
    <t>250/25/5</t>
  </si>
  <si>
    <t>54-1з-2020</t>
  </si>
  <si>
    <t>Икра морковная</t>
  </si>
  <si>
    <t>54-13з-2020</t>
  </si>
  <si>
    <t>54-5с-2020</t>
  </si>
  <si>
    <t>54-5з-2020</t>
  </si>
  <si>
    <t>54-1г-2020</t>
  </si>
  <si>
    <t>54-20з-2020</t>
  </si>
  <si>
    <t>54-2з-2020</t>
  </si>
  <si>
    <t>54-1к-2020</t>
  </si>
  <si>
    <t>54-3з-2020</t>
  </si>
  <si>
    <t>54-21з-2020</t>
  </si>
  <si>
    <t>54-4г-2020</t>
  </si>
  <si>
    <t>Биойогурт</t>
  </si>
  <si>
    <r>
      <t xml:space="preserve">Вафли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</si>
  <si>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Печенье сливочное </t>
    </r>
    <r>
      <rPr>
        <sz val="8"/>
        <color indexed="8"/>
        <rFont val="Times New Roman"/>
        <family val="1"/>
        <charset val="204"/>
      </rPr>
      <t>(пром.произв.)</t>
    </r>
  </si>
  <si>
    <t>субпродукты (печень говяжья)</t>
  </si>
  <si>
    <t>рыба</t>
  </si>
  <si>
    <t>творог 5%</t>
  </si>
  <si>
    <t>сыр тверд.сортов</t>
  </si>
  <si>
    <t>конд.изд. (без крема)</t>
  </si>
  <si>
    <t>соль йодир.</t>
  </si>
  <si>
    <t>мясо (говядина)</t>
  </si>
  <si>
    <t>соки (натур.)</t>
  </si>
  <si>
    <t>Норма не менее</t>
  </si>
  <si>
    <t>Сыр порционный "Российский"</t>
  </si>
  <si>
    <r>
      <t xml:space="preserve">Печень </t>
    </r>
    <r>
      <rPr>
        <sz val="8"/>
        <color indexed="8"/>
        <rFont val="Times New Roman"/>
        <family val="1"/>
        <charset val="204"/>
      </rPr>
      <t>(говяжья)</t>
    </r>
    <r>
      <rPr>
        <sz val="12"/>
        <color indexed="8"/>
        <rFont val="Times New Roman"/>
        <family val="1"/>
        <charset val="204"/>
      </rPr>
      <t xml:space="preserve"> по-строгановски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</si>
  <si>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r>
      <t xml:space="preserve">Суп картофельный с горохом и куриным бедром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</si>
  <si>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Капуста, тушеная с куриным филе </t>
    </r>
    <r>
      <rPr>
        <sz val="8"/>
        <color indexed="8"/>
        <rFont val="Times New Roman"/>
        <family val="1"/>
        <charset val="204"/>
      </rPr>
      <t>(п/ф выс.ст.гот.)</t>
    </r>
  </si>
  <si>
    <t>Сыр "Голландский" порционный</t>
  </si>
  <si>
    <r>
      <t xml:space="preserve">Зеленый горошек </t>
    </r>
    <r>
      <rPr>
        <sz val="8"/>
        <color indexed="8"/>
        <rFont val="Times New Roman"/>
        <family val="1"/>
        <charset val="204"/>
      </rPr>
      <t>(пром.произв.)</t>
    </r>
  </si>
  <si>
    <t>Сыр "Российский" порционный</t>
  </si>
  <si>
    <r>
      <t xml:space="preserve">Шницель печеночный </t>
    </r>
    <r>
      <rPr>
        <sz val="8"/>
        <color indexed="8"/>
        <rFont val="Times New Roman"/>
        <family val="1"/>
        <charset val="204"/>
      </rPr>
      <t xml:space="preserve">(говяжья)(п/ф выс.ст.гот.) </t>
    </r>
    <r>
      <rPr>
        <sz val="12"/>
        <color indexed="8"/>
        <rFont val="Times New Roman"/>
        <family val="1"/>
        <charset val="204"/>
      </rPr>
      <t>с маслом сливочным</t>
    </r>
  </si>
  <si>
    <r>
      <t xml:space="preserve">Бедро куриное отварное с маслом сливочным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</si>
  <si>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Суп овощной с куриным бедром </t>
    </r>
    <r>
      <rPr>
        <sz val="8"/>
        <color indexed="8"/>
        <rFont val="Times New Roman"/>
        <family val="1"/>
        <charset val="204"/>
      </rPr>
      <t>(п/ф выс.ст.гот.)</t>
    </r>
    <r>
      <rPr>
        <sz val="12"/>
        <color indexed="8"/>
        <rFont val="Times New Roman"/>
        <family val="1"/>
        <charset val="204"/>
      </rPr>
      <t xml:space="preserve"> и сметаной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</si>
</sst>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" fillId="0" borderId="0"/>
  </cellStyleXfs>
  <cellXfs count="207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2" xfId="0" applyFont="1" applyBorder="1" applyAlignment="1">
      <alignment horizontal="center"/>
    </xf>
    <xf numFmtId="164" fontId="0" fillId="0" borderId="1" xfId="0" applyNumberFormat="1" applyBorder="1"/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0" fillId="0" borderId="0" xfId="0" applyAlignment="1"/>
    <xf numFmtId="0" fontId="19" fillId="0" borderId="0" xfId="1" applyFont="1" applyAlignment="1"/>
    <xf numFmtId="0" fontId="19" fillId="0" borderId="0" xfId="0" applyFont="1" applyAlignment="1"/>
    <xf numFmtId="0" fontId="19" fillId="0" borderId="0" xfId="1" applyFont="1"/>
    <xf numFmtId="0" fontId="21" fillId="0" borderId="0" xfId="0" applyFont="1"/>
    <xf numFmtId="0" fontId="4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3" fillId="0" borderId="0" xfId="0" applyFont="1"/>
    <xf numFmtId="2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2"/>
    <xf numFmtId="0" fontId="1" fillId="0" borderId="1" xfId="2" applyBorder="1"/>
    <xf numFmtId="0" fontId="26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2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8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1" applyFont="1" applyAlignment="1">
      <alignment horizontal="center"/>
    </xf>
    <xf numFmtId="0" fontId="19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2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32" fillId="0" borderId="1" xfId="2" applyFont="1" applyBorder="1" applyAlignment="1">
      <alignment wrapText="1"/>
    </xf>
    <xf numFmtId="0" fontId="19" fillId="0" borderId="0" xfId="1" applyFont="1" applyAlignment="1"/>
    <xf numFmtId="0" fontId="19" fillId="0" borderId="0" xfId="0" applyFont="1" applyAlignment="1"/>
    <xf numFmtId="0" fontId="29" fillId="0" borderId="0" xfId="1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9" fillId="0" borderId="0" xfId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/>
    <xf numFmtId="0" fontId="27" fillId="0" borderId="0" xfId="1" applyFont="1" applyAlignment="1"/>
    <xf numFmtId="0" fontId="28" fillId="0" borderId="0" xfId="1" applyFont="1" applyAlignment="1"/>
    <xf numFmtId="0" fontId="34" fillId="0" borderId="0" xfId="0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5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/>
    <xf numFmtId="0" fontId="14" fillId="0" borderId="1" xfId="0" applyFont="1" applyBorder="1" applyAlignment="1"/>
    <xf numFmtId="0" fontId="33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6" xfId="0" applyFont="1" applyBorder="1" applyAlignment="1"/>
    <xf numFmtId="0" fontId="33" fillId="0" borderId="7" xfId="0" applyFont="1" applyBorder="1" applyAlignment="1"/>
    <xf numFmtId="0" fontId="33" fillId="0" borderId="4" xfId="0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8" xfId="0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35</xdr:row>
      <xdr:rowOff>4736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0058400" cy="7110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3171825" y="152400"/>
          <a:ext cx="73247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/>
  </sheetViews>
  <sheetFormatPr defaultRowHeight="14.4"/>
  <sheetData>
    <row r="1" spans="1:16" ht="15.6">
      <c r="A1" s="131"/>
      <c r="B1" s="158" t="s">
        <v>167</v>
      </c>
      <c r="C1" s="158"/>
      <c r="D1" s="158"/>
      <c r="E1" s="158"/>
      <c r="F1" s="158"/>
      <c r="G1" s="158"/>
      <c r="H1" s="158"/>
      <c r="I1" s="132"/>
      <c r="J1" s="132"/>
      <c r="K1" s="131" t="s">
        <v>50</v>
      </c>
      <c r="L1" s="132"/>
      <c r="M1" s="132"/>
      <c r="N1" s="126"/>
      <c r="O1" s="126"/>
      <c r="P1" s="126"/>
    </row>
    <row r="2" spans="1:16" ht="15.6">
      <c r="A2" s="76"/>
      <c r="B2" s="159" t="s">
        <v>109</v>
      </c>
      <c r="C2" s="159"/>
      <c r="D2" s="159"/>
      <c r="E2" s="159"/>
      <c r="F2" s="159"/>
      <c r="G2" s="159"/>
      <c r="H2" s="159"/>
      <c r="I2" s="132"/>
      <c r="J2" s="132"/>
      <c r="K2" s="76" t="s">
        <v>164</v>
      </c>
      <c r="L2" s="132"/>
      <c r="M2" s="132"/>
      <c r="N2" s="126"/>
      <c r="O2" s="126"/>
      <c r="P2" s="126"/>
    </row>
    <row r="3" spans="1:16" ht="15.6">
      <c r="A3" s="76"/>
      <c r="B3" s="132"/>
      <c r="C3" s="132"/>
      <c r="D3" s="132"/>
      <c r="E3" s="132"/>
      <c r="F3" s="132"/>
      <c r="G3" s="132"/>
      <c r="H3" s="132"/>
      <c r="I3" s="132"/>
      <c r="J3" s="132"/>
      <c r="K3" s="76" t="s">
        <v>165</v>
      </c>
      <c r="L3" s="132"/>
      <c r="M3" s="132"/>
      <c r="N3" s="126"/>
      <c r="O3" s="126"/>
      <c r="P3" s="126"/>
    </row>
    <row r="4" spans="1:16" ht="15.6">
      <c r="A4" s="76"/>
      <c r="B4" s="132"/>
      <c r="C4" s="132"/>
      <c r="D4" s="132"/>
      <c r="E4" s="132"/>
      <c r="F4" s="132"/>
      <c r="G4" s="132"/>
      <c r="H4" s="132"/>
      <c r="I4" s="132"/>
      <c r="J4" s="132"/>
      <c r="K4" s="76" t="s">
        <v>108</v>
      </c>
      <c r="L4" s="132"/>
      <c r="M4" s="132"/>
      <c r="N4" s="126"/>
      <c r="O4" s="126"/>
      <c r="P4" s="126"/>
    </row>
    <row r="5" spans="1:16" ht="15.6">
      <c r="A5" s="76"/>
      <c r="B5" s="132"/>
      <c r="C5" s="132"/>
      <c r="D5" s="132"/>
      <c r="E5" s="132"/>
      <c r="F5" s="132"/>
      <c r="G5" s="132"/>
      <c r="H5" s="132"/>
      <c r="I5" s="133"/>
      <c r="J5" s="132"/>
      <c r="K5" s="76" t="s">
        <v>51</v>
      </c>
      <c r="L5" s="132"/>
      <c r="M5" s="149" t="s">
        <v>166</v>
      </c>
      <c r="N5" s="150"/>
      <c r="O5" s="126"/>
      <c r="P5" s="126"/>
    </row>
    <row r="6" spans="1:16" ht="15.6">
      <c r="A6" s="76"/>
      <c r="B6" s="132"/>
      <c r="C6" s="76"/>
      <c r="D6" s="132"/>
      <c r="E6" s="132"/>
      <c r="F6" s="132"/>
      <c r="G6" s="132"/>
      <c r="H6" s="132"/>
      <c r="I6" s="132"/>
      <c r="J6" s="132"/>
      <c r="K6" s="76" t="s">
        <v>52</v>
      </c>
      <c r="L6" s="132"/>
      <c r="M6" s="76" t="s">
        <v>120</v>
      </c>
      <c r="N6" s="126"/>
      <c r="O6" s="126"/>
      <c r="P6" s="126"/>
    </row>
    <row r="7" spans="1:16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26"/>
      <c r="O7" s="126"/>
      <c r="P7" s="126"/>
    </row>
    <row r="8" spans="1:16">
      <c r="A8" s="160" t="s">
        <v>178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26"/>
      <c r="P8" s="126"/>
    </row>
    <row r="9" spans="1:16" ht="10.199999999999999" customHeight="1">
      <c r="A9" s="161" t="s">
        <v>189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26"/>
      <c r="P9" s="126"/>
    </row>
    <row r="10" spans="1:16" ht="23.85" customHeight="1">
      <c r="A10" s="74"/>
      <c r="B10" s="75"/>
      <c r="C10" s="131" t="s">
        <v>50</v>
      </c>
      <c r="D10" s="132"/>
      <c r="E10" s="75"/>
      <c r="F10" s="149" t="s">
        <v>110</v>
      </c>
      <c r="G10" s="150"/>
      <c r="H10" s="150"/>
      <c r="I10" s="150"/>
      <c r="J10" s="150"/>
      <c r="K10" s="149" t="s">
        <v>187</v>
      </c>
      <c r="L10" s="150"/>
      <c r="M10" s="150"/>
      <c r="N10" s="150"/>
      <c r="O10" s="150"/>
      <c r="P10" s="126"/>
    </row>
    <row r="11" spans="1:16" ht="18">
      <c r="A11" s="74"/>
      <c r="B11" s="75"/>
      <c r="C11" s="134"/>
      <c r="D11" s="135"/>
      <c r="E11" s="135"/>
      <c r="F11" s="149" t="s">
        <v>119</v>
      </c>
      <c r="G11" s="150"/>
      <c r="H11" s="150"/>
      <c r="I11" s="150"/>
      <c r="J11" s="150"/>
      <c r="K11" s="149" t="s">
        <v>188</v>
      </c>
      <c r="L11" s="150"/>
      <c r="M11" s="150"/>
      <c r="N11" s="150"/>
      <c r="O11" s="150"/>
      <c r="P11" s="126"/>
    </row>
    <row r="12" spans="1:16" ht="18">
      <c r="A12" s="74"/>
      <c r="B12" s="75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26"/>
      <c r="P12" s="126"/>
    </row>
    <row r="13" spans="1:16" ht="15.6">
      <c r="A13" s="149"/>
      <c r="B13" s="150"/>
      <c r="C13" s="150"/>
      <c r="D13" s="150"/>
      <c r="E13" s="150"/>
      <c r="F13" s="149" t="s">
        <v>112</v>
      </c>
      <c r="G13" s="150"/>
      <c r="H13" s="150"/>
      <c r="I13" s="150"/>
      <c r="J13" s="150"/>
      <c r="K13" s="149" t="s">
        <v>179</v>
      </c>
      <c r="L13" s="150"/>
      <c r="M13" s="150"/>
      <c r="N13" s="150"/>
      <c r="O13" s="150"/>
      <c r="P13" s="126"/>
    </row>
    <row r="14" spans="1:16" ht="17.399999999999999">
      <c r="A14" s="76"/>
      <c r="B14" s="76"/>
      <c r="C14" s="136"/>
      <c r="D14" s="135"/>
      <c r="E14" s="135"/>
      <c r="F14" s="149" t="s">
        <v>118</v>
      </c>
      <c r="G14" s="150"/>
      <c r="H14" s="150"/>
      <c r="I14" s="150"/>
      <c r="J14" s="150"/>
      <c r="K14" s="149" t="s">
        <v>180</v>
      </c>
      <c r="L14" s="150"/>
      <c r="M14" s="150"/>
      <c r="N14" s="150"/>
      <c r="O14" s="150"/>
      <c r="P14" s="126"/>
    </row>
    <row r="15" spans="1:16" ht="18">
      <c r="A15" s="74"/>
      <c r="B15" s="75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26"/>
      <c r="P15" s="126"/>
    </row>
    <row r="16" spans="1:16" ht="15.6">
      <c r="A16" s="149"/>
      <c r="B16" s="150"/>
      <c r="C16" s="150"/>
      <c r="D16" s="150"/>
      <c r="E16" s="137"/>
      <c r="F16" s="157" t="s">
        <v>113</v>
      </c>
      <c r="G16" s="157"/>
      <c r="H16" s="157"/>
      <c r="I16" s="157"/>
      <c r="J16" s="126"/>
      <c r="K16" s="157"/>
      <c r="L16" s="157"/>
      <c r="M16" s="157"/>
      <c r="N16" s="157"/>
      <c r="O16" s="126"/>
      <c r="P16" s="126"/>
    </row>
    <row r="17" spans="1:16" ht="15.6">
      <c r="A17" s="149"/>
      <c r="B17" s="150"/>
      <c r="C17" s="150"/>
      <c r="D17" s="150"/>
      <c r="E17" s="150"/>
      <c r="F17" s="157" t="s">
        <v>115</v>
      </c>
      <c r="G17" s="157"/>
      <c r="H17" s="157"/>
      <c r="I17" s="157"/>
      <c r="J17" s="126"/>
      <c r="K17" s="152"/>
      <c r="L17" s="153"/>
      <c r="M17" s="153"/>
      <c r="N17" s="153"/>
      <c r="O17" s="153"/>
      <c r="P17" s="153"/>
    </row>
    <row r="18" spans="1:16" ht="15.6">
      <c r="A18" s="149"/>
      <c r="B18" s="150"/>
      <c r="C18" s="150"/>
      <c r="D18" s="150"/>
      <c r="E18" s="150"/>
      <c r="F18" s="126"/>
      <c r="G18" s="126"/>
      <c r="H18" s="126"/>
      <c r="I18" s="126"/>
      <c r="J18" s="126"/>
      <c r="K18" s="153"/>
      <c r="L18" s="153"/>
      <c r="M18" s="153"/>
      <c r="N18" s="153"/>
      <c r="O18" s="153"/>
      <c r="P18" s="153"/>
    </row>
    <row r="19" spans="1:16" ht="15.6">
      <c r="A19" s="76"/>
      <c r="B19" s="76"/>
      <c r="C19" s="74"/>
      <c r="D19" s="75"/>
      <c r="E19" s="75"/>
      <c r="F19" s="149" t="s">
        <v>114</v>
      </c>
      <c r="G19" s="150"/>
      <c r="H19" s="150"/>
      <c r="I19" s="150"/>
      <c r="J19" s="150"/>
      <c r="K19" s="149"/>
      <c r="L19" s="150"/>
      <c r="M19" s="150"/>
      <c r="N19" s="150"/>
      <c r="O19" s="150"/>
      <c r="P19" s="126"/>
    </row>
    <row r="20" spans="1:16" ht="15.6">
      <c r="A20" s="149"/>
      <c r="B20" s="150"/>
      <c r="C20" s="150"/>
      <c r="D20" s="150"/>
      <c r="E20" s="150"/>
      <c r="F20" s="162" t="s">
        <v>116</v>
      </c>
      <c r="G20" s="162"/>
      <c r="H20" s="162"/>
      <c r="I20" s="162"/>
      <c r="J20" s="127"/>
      <c r="K20" s="155"/>
      <c r="L20" s="156"/>
      <c r="M20" s="156"/>
      <c r="N20" s="156"/>
      <c r="O20" s="156"/>
      <c r="P20" s="156"/>
    </row>
    <row r="21" spans="1:16" ht="15.6">
      <c r="A21" s="149"/>
      <c r="B21" s="150"/>
      <c r="C21" s="150"/>
      <c r="D21" s="150"/>
      <c r="E21" s="150"/>
      <c r="F21" s="74"/>
      <c r="G21" s="75"/>
      <c r="H21" s="75"/>
      <c r="I21" s="75"/>
      <c r="J21" s="75"/>
      <c r="K21" s="149"/>
      <c r="L21" s="157"/>
      <c r="M21" s="157"/>
      <c r="N21" s="157"/>
      <c r="O21" s="157"/>
      <c r="P21" s="157"/>
    </row>
    <row r="22" spans="1:16" ht="15.6">
      <c r="A22" s="149"/>
      <c r="B22" s="150"/>
      <c r="C22" s="150"/>
      <c r="D22" s="150"/>
      <c r="E22" s="150"/>
      <c r="F22" s="152" t="s">
        <v>181</v>
      </c>
      <c r="G22" s="152"/>
      <c r="H22" s="152"/>
      <c r="I22" s="152"/>
      <c r="J22" s="127"/>
      <c r="K22" s="152"/>
      <c r="L22" s="152"/>
      <c r="M22" s="152"/>
      <c r="N22" s="152"/>
      <c r="O22" s="126"/>
      <c r="P22" s="126"/>
    </row>
    <row r="23" spans="1:16" ht="15.6">
      <c r="A23" s="149"/>
      <c r="B23" s="149"/>
      <c r="C23" s="149"/>
      <c r="D23" s="149"/>
      <c r="E23" s="149"/>
      <c r="F23" s="149" t="s">
        <v>117</v>
      </c>
      <c r="G23" s="150"/>
      <c r="H23" s="150"/>
      <c r="I23" s="150"/>
      <c r="J23" s="150"/>
      <c r="K23" s="149" t="s">
        <v>182</v>
      </c>
      <c r="L23" s="150"/>
      <c r="M23" s="150"/>
      <c r="N23" s="150"/>
      <c r="O23" s="150"/>
      <c r="P23" s="126"/>
    </row>
    <row r="24" spans="1:16" ht="15.6">
      <c r="A24" s="149"/>
      <c r="B24" s="150"/>
      <c r="C24" s="150"/>
      <c r="D24" s="150"/>
      <c r="E24" s="150"/>
      <c r="F24" s="74"/>
      <c r="G24" s="74"/>
      <c r="H24" s="74"/>
      <c r="I24" s="74"/>
      <c r="J24" s="74"/>
      <c r="K24" s="151" t="s">
        <v>183</v>
      </c>
      <c r="L24" s="151"/>
      <c r="M24" s="151"/>
      <c r="N24" s="151"/>
      <c r="O24" s="151"/>
      <c r="P24" s="126"/>
    </row>
    <row r="25" spans="1:16" ht="15.6">
      <c r="A25" s="137"/>
      <c r="B25" s="137"/>
      <c r="C25" s="137"/>
      <c r="D25" s="137"/>
      <c r="E25" s="137"/>
      <c r="F25" s="162" t="s">
        <v>111</v>
      </c>
      <c r="G25" s="162"/>
      <c r="H25" s="162"/>
      <c r="I25" s="162"/>
      <c r="J25" s="127"/>
      <c r="K25" s="153" t="s">
        <v>184</v>
      </c>
      <c r="L25" s="153"/>
      <c r="M25" s="153"/>
      <c r="N25" s="153"/>
      <c r="O25" s="153"/>
      <c r="P25" s="153"/>
    </row>
    <row r="26" spans="1:16" ht="15.6">
      <c r="A26" s="152"/>
      <c r="B26" s="152"/>
      <c r="C26" s="152"/>
      <c r="D26" s="152"/>
      <c r="E26" s="126"/>
      <c r="F26" s="162" t="s">
        <v>185</v>
      </c>
      <c r="G26" s="162"/>
      <c r="H26" s="162"/>
      <c r="I26" s="162"/>
      <c r="J26" s="127"/>
      <c r="K26" s="153" t="s">
        <v>186</v>
      </c>
      <c r="L26" s="153"/>
      <c r="M26" s="153"/>
      <c r="N26" s="153"/>
      <c r="O26" s="153"/>
      <c r="P26" s="153"/>
    </row>
    <row r="27" spans="1:16" ht="15.6">
      <c r="A27" s="152"/>
      <c r="B27" s="152"/>
      <c r="C27" s="152"/>
      <c r="D27" s="152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ht="15.6">
      <c r="A28" s="149"/>
      <c r="B28" s="150"/>
      <c r="C28" s="150"/>
      <c r="D28" s="150"/>
      <c r="E28" s="150"/>
      <c r="F28" s="74"/>
      <c r="G28" s="73"/>
      <c r="H28" s="73"/>
      <c r="I28" s="73"/>
      <c r="J28" s="73"/>
    </row>
    <row r="29" spans="1:16" ht="15.6">
      <c r="A29" s="149"/>
      <c r="B29" s="149"/>
      <c r="C29" s="149"/>
      <c r="D29" s="149"/>
      <c r="E29" s="149"/>
      <c r="F29" s="149"/>
      <c r="G29" s="154"/>
      <c r="H29" s="154"/>
      <c r="I29" s="154"/>
    </row>
    <row r="30" spans="1:16" ht="15.6">
      <c r="A30" s="77"/>
      <c r="B30" s="77"/>
      <c r="C30" s="77"/>
      <c r="D30" s="77"/>
      <c r="E30" s="77"/>
    </row>
  </sheetData>
  <mergeCells count="46">
    <mergeCell ref="K25:P25"/>
    <mergeCell ref="F26:I26"/>
    <mergeCell ref="K26:P26"/>
    <mergeCell ref="F19:J19"/>
    <mergeCell ref="K19:O19"/>
    <mergeCell ref="F20:I20"/>
    <mergeCell ref="F22:I22"/>
    <mergeCell ref="K22:N22"/>
    <mergeCell ref="F14:J14"/>
    <mergeCell ref="K14:O14"/>
    <mergeCell ref="F16:I16"/>
    <mergeCell ref="K16:N16"/>
    <mergeCell ref="F17:I17"/>
    <mergeCell ref="B1:H1"/>
    <mergeCell ref="B2:H2"/>
    <mergeCell ref="A8:N8"/>
    <mergeCell ref="A9:N9"/>
    <mergeCell ref="F10:J10"/>
    <mergeCell ref="K10:O10"/>
    <mergeCell ref="M5:N5"/>
    <mergeCell ref="A28:E28"/>
    <mergeCell ref="A29:E29"/>
    <mergeCell ref="F29:I29"/>
    <mergeCell ref="A21:E21"/>
    <mergeCell ref="A22:E22"/>
    <mergeCell ref="A26:D26"/>
    <mergeCell ref="A27:D27"/>
    <mergeCell ref="A24:E24"/>
    <mergeCell ref="F23:J23"/>
    <mergeCell ref="F25:I25"/>
    <mergeCell ref="A17:E17"/>
    <mergeCell ref="A23:E23"/>
    <mergeCell ref="K24:O24"/>
    <mergeCell ref="K23:O23"/>
    <mergeCell ref="F11:J11"/>
    <mergeCell ref="K11:O11"/>
    <mergeCell ref="F13:J13"/>
    <mergeCell ref="A13:E13"/>
    <mergeCell ref="K17:P17"/>
    <mergeCell ref="K18:P18"/>
    <mergeCell ref="A20:E20"/>
    <mergeCell ref="K20:P20"/>
    <mergeCell ref="A18:E18"/>
    <mergeCell ref="K21:P21"/>
    <mergeCell ref="A16:D16"/>
    <mergeCell ref="K13:O13"/>
  </mergeCells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>
      <selection activeCell="A16" sqref="A16"/>
    </sheetView>
  </sheetViews>
  <sheetFormatPr defaultRowHeight="14.4"/>
  <cols>
    <col min="1" max="1" width="20.5546875" style="1" customWidth="1"/>
    <col min="2" max="2" width="8" customWidth="1"/>
    <col min="3" max="3" width="7.6640625" customWidth="1"/>
    <col min="4" max="4" width="7.5546875" customWidth="1"/>
    <col min="5" max="5" width="12.88671875" customWidth="1"/>
    <col min="6" max="6" width="8.109375" customWidth="1"/>
    <col min="7" max="7" width="5.5546875" customWidth="1"/>
    <col min="8" max="8" width="6.109375" customWidth="1"/>
    <col min="9" max="11" width="6.33203125" customWidth="1"/>
    <col min="12" max="12" width="7.33203125" customWidth="1"/>
    <col min="13" max="13" width="8.33203125" customWidth="1"/>
    <col min="14" max="19" width="6.33203125" customWidth="1"/>
    <col min="20" max="20" width="6.88671875" customWidth="1"/>
  </cols>
  <sheetData>
    <row r="1" spans="1:20" ht="17.399999999999999">
      <c r="A1" s="168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5.6">
      <c r="A2" s="170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196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8.75" customHeight="1">
      <c r="A3" s="170"/>
      <c r="B3" s="170" t="s">
        <v>8</v>
      </c>
      <c r="C3" s="197"/>
      <c r="D3" s="197"/>
      <c r="E3" s="197"/>
      <c r="F3" s="196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44.25" customHeight="1">
      <c r="A5" s="17" t="s">
        <v>197</v>
      </c>
      <c r="B5" s="6" t="s">
        <v>177</v>
      </c>
      <c r="C5" s="4">
        <v>14.2</v>
      </c>
      <c r="D5" s="4">
        <v>16.8</v>
      </c>
      <c r="E5" s="4">
        <v>43.7</v>
      </c>
      <c r="F5" s="4">
        <v>300.89999999999998</v>
      </c>
      <c r="G5" s="37">
        <v>292.10000000000002</v>
      </c>
      <c r="H5" s="4">
        <v>12.7</v>
      </c>
      <c r="I5" s="4">
        <v>1.95</v>
      </c>
      <c r="J5" s="4">
        <v>65.33</v>
      </c>
      <c r="K5" s="4">
        <v>143.1</v>
      </c>
      <c r="L5" s="4">
        <v>1.7000000000000001E-2</v>
      </c>
      <c r="M5" s="4">
        <v>5.0000000000000001E-3</v>
      </c>
      <c r="N5" s="4">
        <v>0.11</v>
      </c>
      <c r="O5" s="4">
        <v>1.2E-2</v>
      </c>
      <c r="P5" s="4">
        <v>0.55000000000000004</v>
      </c>
      <c r="Q5" s="4">
        <v>188.3</v>
      </c>
      <c r="R5" s="4">
        <v>1.31</v>
      </c>
      <c r="S5" s="4">
        <v>5.12</v>
      </c>
      <c r="T5" s="139" t="s">
        <v>255</v>
      </c>
    </row>
    <row r="6" spans="1:20" ht="15.6">
      <c r="A6" s="17" t="s">
        <v>72</v>
      </c>
      <c r="B6" s="6">
        <v>100</v>
      </c>
      <c r="C6" s="117">
        <v>1.5</v>
      </c>
      <c r="D6" s="117">
        <v>0.5</v>
      </c>
      <c r="E6" s="117">
        <v>2.1</v>
      </c>
      <c r="F6" s="117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0" ht="15.6">
      <c r="A7" s="11" t="s">
        <v>125</v>
      </c>
      <c r="B7" s="6">
        <v>200</v>
      </c>
      <c r="C7" s="21">
        <v>4.5999999999999996</v>
      </c>
      <c r="D7" s="117">
        <v>4.4000000000000004</v>
      </c>
      <c r="E7" s="117">
        <v>12.5</v>
      </c>
      <c r="F7" s="117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0" ht="15.6">
      <c r="A8" s="11" t="s">
        <v>256</v>
      </c>
      <c r="B8" s="6">
        <v>200</v>
      </c>
      <c r="C8" s="79">
        <v>3.8</v>
      </c>
      <c r="D8" s="79">
        <v>3.75</v>
      </c>
      <c r="E8" s="79">
        <v>16.5</v>
      </c>
      <c r="F8" s="79">
        <v>108.5</v>
      </c>
      <c r="G8" s="79">
        <v>178.5</v>
      </c>
      <c r="H8" s="79">
        <v>18</v>
      </c>
      <c r="I8" s="79">
        <v>0.15</v>
      </c>
      <c r="J8" s="79">
        <v>136.5</v>
      </c>
      <c r="K8" s="79">
        <v>60</v>
      </c>
      <c r="L8" s="79">
        <v>1.4999999999999999E-2</v>
      </c>
      <c r="M8" s="79">
        <v>3.0000000000000001E-3</v>
      </c>
      <c r="N8" s="79">
        <v>0.15</v>
      </c>
      <c r="O8" s="79">
        <v>4.4999999999999998E-2</v>
      </c>
      <c r="P8" s="79">
        <v>0.22</v>
      </c>
      <c r="Q8" s="79">
        <v>33</v>
      </c>
      <c r="R8" s="79"/>
      <c r="S8" s="79">
        <v>0.9</v>
      </c>
      <c r="T8" s="79">
        <v>698</v>
      </c>
    </row>
    <row r="9" spans="1:20" ht="15.6">
      <c r="A9" s="17" t="s">
        <v>64</v>
      </c>
      <c r="B9" s="10">
        <v>60</v>
      </c>
      <c r="C9" s="21">
        <v>4.42</v>
      </c>
      <c r="D9" s="125">
        <v>2.7</v>
      </c>
      <c r="E9" s="125">
        <v>26.1</v>
      </c>
      <c r="F9" s="125">
        <v>92</v>
      </c>
      <c r="G9" s="4">
        <v>75</v>
      </c>
      <c r="H9" s="4">
        <v>24.6</v>
      </c>
      <c r="I9" s="4">
        <v>0.16</v>
      </c>
      <c r="J9" s="4">
        <v>77.400000000000006</v>
      </c>
      <c r="K9" s="4">
        <v>84.6</v>
      </c>
      <c r="L9" s="4"/>
      <c r="M9" s="4">
        <v>2.0000000000000002E-5</v>
      </c>
      <c r="N9" s="4"/>
      <c r="O9" s="4">
        <v>0.24</v>
      </c>
      <c r="P9" s="4">
        <v>1.4999999999999999E-2</v>
      </c>
      <c r="Q9" s="4"/>
      <c r="R9" s="4"/>
      <c r="S9" s="4">
        <v>1.2E-2</v>
      </c>
      <c r="T9" s="4"/>
    </row>
    <row r="10" spans="1:20" ht="15.6">
      <c r="A10" s="11" t="s">
        <v>65</v>
      </c>
      <c r="B10" s="6">
        <v>30</v>
      </c>
      <c r="C10" s="125">
        <v>2.5499999999999998</v>
      </c>
      <c r="D10" s="125">
        <v>0.99</v>
      </c>
      <c r="E10" s="125">
        <v>12.75</v>
      </c>
      <c r="F10" s="125">
        <v>77.7</v>
      </c>
      <c r="G10" s="4">
        <v>21.9</v>
      </c>
      <c r="H10" s="4">
        <v>12</v>
      </c>
      <c r="I10" s="4">
        <v>0.85</v>
      </c>
      <c r="J10" s="4">
        <v>37.5</v>
      </c>
      <c r="K10" s="4">
        <v>49.8</v>
      </c>
      <c r="L10" s="4"/>
      <c r="M10" s="4"/>
      <c r="N10" s="4">
        <v>1.4999999999999999E-2</v>
      </c>
      <c r="O10" s="4">
        <v>0.13</v>
      </c>
      <c r="P10" s="4">
        <v>0.01</v>
      </c>
      <c r="Q10" s="4"/>
      <c r="R10" s="4"/>
      <c r="S10" s="4">
        <v>1.2E-2</v>
      </c>
      <c r="T10" s="4"/>
    </row>
    <row r="11" spans="1:20" ht="15.6">
      <c r="A11" s="18" t="s">
        <v>54</v>
      </c>
      <c r="B11" s="3">
        <v>830</v>
      </c>
      <c r="C11" s="82">
        <f t="shared" ref="C11:I11" si="0">SUM(C5:C10)</f>
        <v>31.069999999999997</v>
      </c>
      <c r="D11" s="82">
        <f t="shared" si="0"/>
        <v>29.14</v>
      </c>
      <c r="E11" s="82">
        <f t="shared" si="0"/>
        <v>113.65</v>
      </c>
      <c r="F11" s="82">
        <v>682.3</v>
      </c>
      <c r="G11" s="82">
        <f t="shared" si="0"/>
        <v>718.5</v>
      </c>
      <c r="H11" s="82">
        <f t="shared" si="0"/>
        <v>113.6</v>
      </c>
      <c r="I11" s="82">
        <f t="shared" si="0"/>
        <v>4.8099999999999996</v>
      </c>
      <c r="J11" s="82">
        <f t="shared" ref="J11:S11" si="1">SUM(J5:J10)</f>
        <v>424.73</v>
      </c>
      <c r="K11" s="82">
        <v>206</v>
      </c>
      <c r="L11" s="82">
        <f t="shared" si="1"/>
        <v>6.3E-2</v>
      </c>
      <c r="M11" s="82">
        <f t="shared" si="1"/>
        <v>8.3499999999999998E-3</v>
      </c>
      <c r="N11" s="82">
        <f t="shared" si="1"/>
        <v>1.4749999999999999</v>
      </c>
      <c r="O11" s="82">
        <f t="shared" si="1"/>
        <v>0.50700000000000001</v>
      </c>
      <c r="P11" s="82">
        <f t="shared" si="1"/>
        <v>1.0150000000000001</v>
      </c>
      <c r="Q11" s="82">
        <f t="shared" si="1"/>
        <v>258.55</v>
      </c>
      <c r="R11" s="82">
        <f t="shared" si="1"/>
        <v>3.1100000000000003</v>
      </c>
      <c r="S11" s="82">
        <f t="shared" si="1"/>
        <v>16.724</v>
      </c>
      <c r="T11" s="82"/>
    </row>
    <row r="12" spans="1:20" ht="15.6">
      <c r="A12" s="18" t="s">
        <v>3</v>
      </c>
      <c r="B12" s="6"/>
      <c r="C12" s="21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40.5" customHeight="1">
      <c r="A13" s="67" t="s">
        <v>193</v>
      </c>
      <c r="B13" s="68">
        <v>100</v>
      </c>
      <c r="C13" s="125">
        <v>1.02</v>
      </c>
      <c r="D13" s="125">
        <v>3.64</v>
      </c>
      <c r="E13" s="125">
        <v>5.64</v>
      </c>
      <c r="F13" s="125">
        <v>50.76</v>
      </c>
      <c r="G13" s="4">
        <v>25.84</v>
      </c>
      <c r="H13" s="4">
        <v>4.93</v>
      </c>
      <c r="I13" s="4"/>
      <c r="J13" s="88"/>
      <c r="K13" s="88">
        <v>96</v>
      </c>
      <c r="L13" s="88"/>
      <c r="M13" s="88"/>
      <c r="N13" s="88"/>
      <c r="O13" s="88"/>
      <c r="P13" s="88">
        <v>2.9999999999999997E-4</v>
      </c>
      <c r="Q13" s="88">
        <v>1.1399999999999999</v>
      </c>
      <c r="R13" s="88"/>
      <c r="S13" s="88">
        <v>5.1100000000000003</v>
      </c>
      <c r="T13" s="139" t="s">
        <v>253</v>
      </c>
    </row>
    <row r="14" spans="1:20" ht="31.2">
      <c r="A14" s="17" t="s">
        <v>155</v>
      </c>
      <c r="B14" s="63" t="s">
        <v>63</v>
      </c>
      <c r="C14" s="61">
        <v>3.75</v>
      </c>
      <c r="D14" s="61">
        <v>3.25</v>
      </c>
      <c r="E14" s="61">
        <v>45</v>
      </c>
      <c r="F14" s="61">
        <v>138</v>
      </c>
      <c r="G14" s="62">
        <v>29.15</v>
      </c>
      <c r="H14" s="62">
        <v>8.2200000000000006</v>
      </c>
      <c r="I14" s="62">
        <v>0.05</v>
      </c>
      <c r="J14" s="62">
        <v>115.75</v>
      </c>
      <c r="K14" s="62">
        <v>34.799999999999997</v>
      </c>
      <c r="L14" s="62">
        <v>2E-3</v>
      </c>
      <c r="M14" s="62">
        <v>1.5E-3</v>
      </c>
      <c r="N14" s="62">
        <v>2.6800000000000001E-2</v>
      </c>
      <c r="O14" s="62"/>
      <c r="P14" s="62">
        <v>0.1</v>
      </c>
      <c r="Q14" s="62">
        <v>195.25</v>
      </c>
      <c r="R14" s="62"/>
      <c r="S14" s="62">
        <v>1.57</v>
      </c>
      <c r="T14" s="62">
        <v>114</v>
      </c>
    </row>
    <row r="15" spans="1:20" ht="62.4">
      <c r="A15" s="11" t="s">
        <v>275</v>
      </c>
      <c r="B15" s="6" t="s">
        <v>175</v>
      </c>
      <c r="C15" s="56">
        <v>11.04</v>
      </c>
      <c r="D15" s="56">
        <v>9.24</v>
      </c>
      <c r="E15" s="56">
        <v>12.36</v>
      </c>
      <c r="F15" s="56">
        <v>193.2</v>
      </c>
      <c r="G15" s="56">
        <v>96.2</v>
      </c>
      <c r="H15" s="56">
        <v>11.4</v>
      </c>
      <c r="I15" s="56">
        <v>2.8</v>
      </c>
      <c r="J15" s="56">
        <v>52.92</v>
      </c>
      <c r="K15" s="56">
        <v>28.2</v>
      </c>
      <c r="L15" s="56">
        <v>3.0000000000000001E-3</v>
      </c>
      <c r="M15" s="56">
        <v>0.05</v>
      </c>
      <c r="N15" s="56">
        <v>0.9</v>
      </c>
      <c r="O15" s="56">
        <v>0.06</v>
      </c>
      <c r="P15" s="56">
        <v>0.02</v>
      </c>
      <c r="Q15" s="56">
        <v>27.24</v>
      </c>
      <c r="R15" s="56">
        <v>2.92</v>
      </c>
      <c r="S15" s="56">
        <v>0.8</v>
      </c>
      <c r="T15" s="56">
        <v>451</v>
      </c>
    </row>
    <row r="16" spans="1:20" ht="21.75" customHeight="1">
      <c r="A16" s="7" t="s">
        <v>156</v>
      </c>
      <c r="B16" s="6">
        <v>180</v>
      </c>
      <c r="C16" s="4">
        <v>1.95</v>
      </c>
      <c r="D16" s="4">
        <v>8.82</v>
      </c>
      <c r="E16" s="4">
        <v>15.3</v>
      </c>
      <c r="F16" s="4">
        <v>170.7</v>
      </c>
      <c r="G16" s="4">
        <v>0.4</v>
      </c>
      <c r="H16" s="4">
        <v>15.2</v>
      </c>
      <c r="I16" s="4">
        <v>1.01</v>
      </c>
      <c r="J16" s="4">
        <v>107.4</v>
      </c>
      <c r="K16" s="4">
        <v>113.9</v>
      </c>
      <c r="L16" s="4">
        <v>5.0000000000000001E-3</v>
      </c>
      <c r="M16" s="4"/>
      <c r="N16" s="4">
        <v>0.12</v>
      </c>
      <c r="O16" s="4"/>
      <c r="P16" s="4">
        <v>7.5999999999999998E-2</v>
      </c>
      <c r="Q16" s="4">
        <v>161.30000000000001</v>
      </c>
      <c r="R16" s="4"/>
      <c r="S16" s="4">
        <v>2.09</v>
      </c>
      <c r="T16" s="4">
        <v>77</v>
      </c>
    </row>
    <row r="17" spans="1:20" ht="15.6">
      <c r="A17" s="7" t="s">
        <v>123</v>
      </c>
      <c r="B17" s="6">
        <v>200</v>
      </c>
      <c r="C17" s="56">
        <v>1</v>
      </c>
      <c r="D17" s="56">
        <v>0.2</v>
      </c>
      <c r="E17" s="56">
        <v>20.2</v>
      </c>
      <c r="F17" s="56">
        <v>92</v>
      </c>
      <c r="G17" s="56">
        <v>14</v>
      </c>
      <c r="H17" s="56">
        <v>8</v>
      </c>
      <c r="I17" s="56">
        <v>0.8</v>
      </c>
      <c r="J17" s="56">
        <v>14</v>
      </c>
      <c r="K17" s="56">
        <v>110</v>
      </c>
      <c r="L17" s="56">
        <v>2E-3</v>
      </c>
      <c r="M17" s="56"/>
      <c r="N17" s="56"/>
      <c r="O17" s="56">
        <v>0.02</v>
      </c>
      <c r="P17" s="56">
        <v>0.02</v>
      </c>
      <c r="Q17" s="56"/>
      <c r="R17" s="56"/>
      <c r="S17" s="56">
        <v>14</v>
      </c>
      <c r="T17" s="56">
        <v>707</v>
      </c>
    </row>
    <row r="18" spans="1:20" ht="15.6">
      <c r="A18" s="7" t="s">
        <v>64</v>
      </c>
      <c r="B18" s="6">
        <v>60</v>
      </c>
      <c r="C18" s="21">
        <v>4.42</v>
      </c>
      <c r="D18" s="117">
        <v>2.7</v>
      </c>
      <c r="E18" s="117">
        <v>26.1</v>
      </c>
      <c r="F18" s="117">
        <v>92</v>
      </c>
      <c r="G18" s="4">
        <v>75</v>
      </c>
      <c r="H18" s="4">
        <v>24.6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5.6">
      <c r="A19" s="7" t="s">
        <v>65</v>
      </c>
      <c r="B19" s="6">
        <v>40</v>
      </c>
      <c r="C19" s="125">
        <v>3.4</v>
      </c>
      <c r="D19" s="125">
        <v>1.3</v>
      </c>
      <c r="E19" s="125">
        <v>14</v>
      </c>
      <c r="F19" s="125">
        <v>103.6</v>
      </c>
      <c r="G19" s="4">
        <v>29.2</v>
      </c>
      <c r="H19" s="4">
        <v>16</v>
      </c>
      <c r="I19" s="4">
        <v>1.1299999999999999</v>
      </c>
      <c r="J19" s="4">
        <v>50</v>
      </c>
      <c r="K19" s="4">
        <v>66.400000000000006</v>
      </c>
      <c r="L19" s="4"/>
      <c r="M19" s="4"/>
      <c r="N19" s="4">
        <v>0.02</v>
      </c>
      <c r="O19" s="4">
        <v>0.17</v>
      </c>
      <c r="P19" s="4">
        <v>0.01</v>
      </c>
      <c r="Q19" s="4"/>
      <c r="R19" s="4"/>
      <c r="S19" s="4">
        <v>1.6E-2</v>
      </c>
      <c r="T19" s="4"/>
    </row>
    <row r="20" spans="1:20" ht="15.6">
      <c r="A20" s="18" t="s">
        <v>56</v>
      </c>
      <c r="B20" s="3">
        <v>970</v>
      </c>
      <c r="C20" s="82">
        <f t="shared" ref="C20:S20" si="2">SUM(C13:C19)</f>
        <v>26.58</v>
      </c>
      <c r="D20" s="82">
        <f t="shared" si="2"/>
        <v>29.150000000000002</v>
      </c>
      <c r="E20" s="82">
        <f t="shared" si="2"/>
        <v>138.6</v>
      </c>
      <c r="F20" s="82">
        <f t="shared" si="2"/>
        <v>840.26</v>
      </c>
      <c r="G20" s="82">
        <f t="shared" si="2"/>
        <v>269.79000000000002</v>
      </c>
      <c r="H20" s="82">
        <v>58.4</v>
      </c>
      <c r="I20" s="82">
        <f t="shared" si="2"/>
        <v>5.9499999999999993</v>
      </c>
      <c r="J20" s="82">
        <f t="shared" si="2"/>
        <v>417.47</v>
      </c>
      <c r="K20" s="82">
        <f t="shared" si="2"/>
        <v>533.9</v>
      </c>
      <c r="L20" s="82">
        <f t="shared" si="2"/>
        <v>1.2E-2</v>
      </c>
      <c r="M20" s="82">
        <f t="shared" si="2"/>
        <v>5.1520000000000003E-2</v>
      </c>
      <c r="N20" s="82">
        <f t="shared" si="2"/>
        <v>1.0668000000000002</v>
      </c>
      <c r="O20" s="82">
        <f t="shared" si="2"/>
        <v>0.49</v>
      </c>
      <c r="P20" s="82">
        <f t="shared" si="2"/>
        <v>0.24130000000000001</v>
      </c>
      <c r="Q20" s="82">
        <f t="shared" si="2"/>
        <v>384.93</v>
      </c>
      <c r="R20" s="82">
        <f t="shared" si="2"/>
        <v>2.92</v>
      </c>
      <c r="S20" s="82">
        <f t="shared" si="2"/>
        <v>23.597999999999999</v>
      </c>
      <c r="T20" s="82"/>
    </row>
    <row r="21" spans="1:20" ht="15.6">
      <c r="A21" s="14" t="s">
        <v>9</v>
      </c>
      <c r="B21" s="15"/>
      <c r="C21" s="80">
        <f>SUM(C11+C20)</f>
        <v>57.649999999999991</v>
      </c>
      <c r="D21" s="80">
        <f t="shared" ref="D21:S21" si="3">SUM(D11+D20)</f>
        <v>58.290000000000006</v>
      </c>
      <c r="E21" s="80">
        <f t="shared" si="3"/>
        <v>252.25</v>
      </c>
      <c r="F21" s="80">
        <f t="shared" si="3"/>
        <v>1522.56</v>
      </c>
      <c r="G21" s="80">
        <v>728.2</v>
      </c>
      <c r="H21" s="80">
        <f t="shared" si="3"/>
        <v>172</v>
      </c>
      <c r="I21" s="80">
        <f t="shared" si="3"/>
        <v>10.759999999999998</v>
      </c>
      <c r="J21" s="80">
        <f t="shared" si="3"/>
        <v>842.2</v>
      </c>
      <c r="K21" s="80">
        <f t="shared" si="3"/>
        <v>739.9</v>
      </c>
      <c r="L21" s="80">
        <f t="shared" si="3"/>
        <v>7.4999999999999997E-2</v>
      </c>
      <c r="M21" s="80">
        <f t="shared" si="3"/>
        <v>5.9870000000000007E-2</v>
      </c>
      <c r="N21" s="80">
        <f t="shared" si="3"/>
        <v>2.5418000000000003</v>
      </c>
      <c r="O21" s="80">
        <f t="shared" si="3"/>
        <v>0.997</v>
      </c>
      <c r="P21" s="80">
        <f t="shared" si="3"/>
        <v>1.2563000000000002</v>
      </c>
      <c r="Q21" s="80">
        <f t="shared" si="3"/>
        <v>643.48</v>
      </c>
      <c r="R21" s="80">
        <f t="shared" si="3"/>
        <v>6.03</v>
      </c>
      <c r="S21" s="80">
        <f t="shared" si="3"/>
        <v>40.322000000000003</v>
      </c>
      <c r="T21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15" workbookViewId="0">
      <selection activeCell="A16" sqref="A16"/>
    </sheetView>
  </sheetViews>
  <sheetFormatPr defaultRowHeight="14.4"/>
  <cols>
    <col min="1" max="1" width="22.109375" style="1" customWidth="1"/>
    <col min="2" max="3" width="8.109375" customWidth="1"/>
    <col min="4" max="4" width="7.6640625" customWidth="1"/>
    <col min="5" max="5" width="10.109375" customWidth="1"/>
    <col min="7" max="7" width="6.44140625" customWidth="1"/>
    <col min="8" max="8" width="6.88671875" customWidth="1"/>
    <col min="9" max="11" width="5.88671875" customWidth="1"/>
    <col min="12" max="12" width="6.88671875" customWidth="1"/>
    <col min="13" max="13" width="8.33203125" customWidth="1"/>
    <col min="14" max="19" width="5.88671875" customWidth="1"/>
    <col min="20" max="20" width="5.6640625" customWidth="1"/>
    <col min="21" max="21" width="9" hidden="1" customWidth="1"/>
  </cols>
  <sheetData>
    <row r="1" spans="1:20" ht="17.399999999999999">
      <c r="A1" s="168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33" customHeight="1">
      <c r="A3" s="170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5.6">
      <c r="A4" s="8" t="s">
        <v>2</v>
      </c>
      <c r="B4" s="9"/>
      <c r="C4" s="5"/>
      <c r="D4" s="5"/>
      <c r="E4" s="5"/>
      <c r="F4" s="5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57">
      <c r="A5" s="67" t="s">
        <v>276</v>
      </c>
      <c r="B5" s="89" t="s">
        <v>175</v>
      </c>
      <c r="C5" s="69">
        <v>6.15</v>
      </c>
      <c r="D5" s="70">
        <v>18.239999999999998</v>
      </c>
      <c r="E5" s="70">
        <v>0.97</v>
      </c>
      <c r="F5" s="70">
        <v>144</v>
      </c>
      <c r="G5" s="71">
        <v>37.799999999999997</v>
      </c>
      <c r="H5" s="71">
        <v>9.6</v>
      </c>
      <c r="I5" s="72">
        <v>2.62</v>
      </c>
      <c r="J5" s="72">
        <v>171.7</v>
      </c>
      <c r="K5" s="72">
        <v>69.599999999999994</v>
      </c>
      <c r="L5" s="72"/>
      <c r="M5" s="72"/>
      <c r="N5" s="72"/>
      <c r="O5" s="72">
        <v>0.02</v>
      </c>
      <c r="P5" s="72">
        <v>0.15</v>
      </c>
      <c r="Q5" s="72"/>
      <c r="R5" s="72"/>
      <c r="S5" s="72"/>
      <c r="T5" s="72">
        <v>487</v>
      </c>
    </row>
    <row r="6" spans="1:20" ht="31.2">
      <c r="A6" s="17" t="s">
        <v>70</v>
      </c>
      <c r="B6" s="6">
        <v>180</v>
      </c>
      <c r="C6" s="55">
        <v>1.57</v>
      </c>
      <c r="D6" s="56">
        <v>0.72</v>
      </c>
      <c r="E6" s="56">
        <v>28</v>
      </c>
      <c r="F6" s="56">
        <v>176.4</v>
      </c>
      <c r="G6" s="57">
        <v>12.6</v>
      </c>
      <c r="H6" s="57">
        <v>10.8</v>
      </c>
      <c r="I6" s="57">
        <v>0.4</v>
      </c>
      <c r="J6" s="57">
        <v>43.2</v>
      </c>
      <c r="K6" s="57">
        <v>45</v>
      </c>
      <c r="L6" s="57"/>
      <c r="M6" s="57"/>
      <c r="N6" s="57"/>
      <c r="O6" s="57"/>
      <c r="P6" s="57">
        <v>0.02</v>
      </c>
      <c r="Q6" s="57"/>
      <c r="R6" s="57"/>
      <c r="S6" s="57"/>
      <c r="T6" s="143" t="s">
        <v>249</v>
      </c>
    </row>
    <row r="7" spans="1:20" ht="15.6">
      <c r="A7" s="7" t="s">
        <v>157</v>
      </c>
      <c r="B7" s="6">
        <v>100</v>
      </c>
      <c r="C7" s="95">
        <v>2.5</v>
      </c>
      <c r="D7" s="95">
        <v>10</v>
      </c>
      <c r="E7" s="95">
        <v>34</v>
      </c>
      <c r="F7" s="95">
        <v>210</v>
      </c>
      <c r="G7" s="4">
        <v>75</v>
      </c>
      <c r="H7" s="4">
        <v>6</v>
      </c>
      <c r="I7" s="4">
        <v>0.8</v>
      </c>
      <c r="J7" s="4">
        <v>112</v>
      </c>
      <c r="K7" s="4">
        <v>96</v>
      </c>
      <c r="L7" s="4"/>
      <c r="M7" s="4"/>
      <c r="N7" s="4"/>
      <c r="O7" s="4">
        <v>0.08</v>
      </c>
      <c r="P7" s="4">
        <v>0.14000000000000001</v>
      </c>
      <c r="Q7" s="4">
        <v>32</v>
      </c>
      <c r="R7" s="4">
        <v>1.89</v>
      </c>
      <c r="S7" s="4"/>
      <c r="T7" s="4"/>
    </row>
    <row r="8" spans="1:20" ht="15.6">
      <c r="A8" s="17" t="s">
        <v>92</v>
      </c>
      <c r="B8" s="6">
        <v>200</v>
      </c>
      <c r="C8" s="21"/>
      <c r="D8" s="147"/>
      <c r="E8" s="147">
        <v>12.4</v>
      </c>
      <c r="F8" s="147">
        <v>51</v>
      </c>
      <c r="G8" s="4">
        <v>9.2799999999999994</v>
      </c>
      <c r="H8" s="4">
        <v>2.88</v>
      </c>
      <c r="I8" s="4">
        <v>0.08</v>
      </c>
      <c r="J8" s="4">
        <v>1.6</v>
      </c>
      <c r="K8" s="4">
        <v>12.24</v>
      </c>
      <c r="L8" s="4"/>
      <c r="M8" s="4"/>
      <c r="N8" s="4">
        <v>0.72</v>
      </c>
      <c r="O8" s="4">
        <v>2E-3</v>
      </c>
      <c r="P8" s="4">
        <v>2E-3</v>
      </c>
      <c r="Q8" s="4">
        <v>0.2</v>
      </c>
      <c r="R8" s="4"/>
      <c r="S8" s="4">
        <v>2.92</v>
      </c>
      <c r="T8" s="4">
        <v>699</v>
      </c>
    </row>
    <row r="9" spans="1:20" ht="15.6">
      <c r="A9" s="7" t="s">
        <v>163</v>
      </c>
      <c r="B9" s="6">
        <v>100</v>
      </c>
      <c r="C9" s="21">
        <v>0.9</v>
      </c>
      <c r="D9" s="117">
        <v>0.2</v>
      </c>
      <c r="E9" s="117">
        <v>8.1</v>
      </c>
      <c r="F9" s="117">
        <v>43</v>
      </c>
      <c r="G9" s="4">
        <v>34</v>
      </c>
      <c r="H9" s="4">
        <v>13</v>
      </c>
      <c r="I9" s="4">
        <v>0.3</v>
      </c>
      <c r="J9" s="4">
        <v>23</v>
      </c>
      <c r="K9" s="4">
        <v>97</v>
      </c>
      <c r="L9" s="4"/>
      <c r="M9" s="4">
        <v>5.0000000000000001E-4</v>
      </c>
      <c r="N9" s="4">
        <v>1.7000000000000001E-2</v>
      </c>
      <c r="O9" s="4">
        <v>0.04</v>
      </c>
      <c r="P9" s="4">
        <v>0.03</v>
      </c>
      <c r="Q9" s="4">
        <v>8</v>
      </c>
      <c r="R9" s="4"/>
      <c r="S9" s="4">
        <v>20</v>
      </c>
      <c r="T9" s="79"/>
    </row>
    <row r="10" spans="1:20" ht="15.6">
      <c r="A10" s="7" t="s">
        <v>64</v>
      </c>
      <c r="B10" s="6">
        <v>30</v>
      </c>
      <c r="C10" s="21">
        <v>2.21</v>
      </c>
      <c r="D10" s="130">
        <v>1.35</v>
      </c>
      <c r="E10" s="130">
        <v>13.05</v>
      </c>
      <c r="F10" s="130">
        <v>142.19999999999999</v>
      </c>
      <c r="G10" s="4">
        <v>37.5</v>
      </c>
      <c r="H10" s="4">
        <v>12.3</v>
      </c>
      <c r="I10" s="4">
        <v>0.08</v>
      </c>
      <c r="J10" s="4">
        <v>38.700000000000003</v>
      </c>
      <c r="K10" s="4">
        <v>42.3</v>
      </c>
      <c r="L10" s="4"/>
      <c r="M10" s="4">
        <v>1.0000000000000001E-5</v>
      </c>
      <c r="N10" s="4"/>
      <c r="O10" s="4">
        <v>0.12</v>
      </c>
      <c r="P10" s="4">
        <v>7.4999999999999997E-3</v>
      </c>
      <c r="Q10" s="4"/>
      <c r="R10" s="4"/>
      <c r="S10" s="4">
        <v>6.0000000000000001E-3</v>
      </c>
      <c r="T10" s="79"/>
    </row>
    <row r="11" spans="1:20" ht="15.6">
      <c r="A11" s="11" t="s">
        <v>65</v>
      </c>
      <c r="B11" s="6">
        <v>30</v>
      </c>
      <c r="C11" s="125">
        <v>2.5499999999999998</v>
      </c>
      <c r="D11" s="125">
        <v>0.99</v>
      </c>
      <c r="E11" s="125">
        <v>12.75</v>
      </c>
      <c r="F11" s="125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1.4999999999999999E-2</v>
      </c>
      <c r="O11" s="4">
        <v>0.13</v>
      </c>
      <c r="P11" s="4">
        <v>0.01</v>
      </c>
      <c r="Q11" s="4"/>
      <c r="R11" s="4"/>
      <c r="S11" s="4">
        <v>1.2E-2</v>
      </c>
      <c r="T11" s="4"/>
    </row>
    <row r="12" spans="1:20" s="19" customFormat="1" ht="15.6">
      <c r="A12" s="18" t="s">
        <v>54</v>
      </c>
      <c r="B12" s="3">
        <v>770</v>
      </c>
      <c r="C12" s="82">
        <f t="shared" ref="C12:I12" si="0">SUM(C5:C11)</f>
        <v>15.880000000000003</v>
      </c>
      <c r="D12" s="82">
        <f t="shared" si="0"/>
        <v>31.499999999999996</v>
      </c>
      <c r="E12" s="82">
        <f t="shared" si="0"/>
        <v>109.27</v>
      </c>
      <c r="F12" s="82">
        <v>854.5</v>
      </c>
      <c r="G12" s="82">
        <f t="shared" si="0"/>
        <v>228.08</v>
      </c>
      <c r="H12" s="82">
        <f t="shared" si="0"/>
        <v>66.58</v>
      </c>
      <c r="I12" s="82">
        <f t="shared" si="0"/>
        <v>5.13</v>
      </c>
      <c r="J12" s="82">
        <v>166</v>
      </c>
      <c r="K12" s="82">
        <f t="shared" ref="K12:S12" si="1">SUM(K5:K11)</f>
        <v>411.94000000000005</v>
      </c>
      <c r="L12" s="82">
        <f t="shared" si="1"/>
        <v>0</v>
      </c>
      <c r="M12" s="82">
        <f t="shared" si="1"/>
        <v>5.1000000000000004E-4</v>
      </c>
      <c r="N12" s="82">
        <f t="shared" si="1"/>
        <v>0.752</v>
      </c>
      <c r="O12" s="82">
        <f t="shared" si="1"/>
        <v>0.39200000000000002</v>
      </c>
      <c r="P12" s="82">
        <f t="shared" si="1"/>
        <v>0.35949999999999999</v>
      </c>
      <c r="Q12" s="82">
        <f t="shared" si="1"/>
        <v>40.200000000000003</v>
      </c>
      <c r="R12" s="82">
        <f t="shared" si="1"/>
        <v>1.89</v>
      </c>
      <c r="S12" s="82">
        <f t="shared" si="1"/>
        <v>22.938000000000002</v>
      </c>
      <c r="T12" s="82"/>
    </row>
    <row r="13" spans="1:20" ht="15.6">
      <c r="A13" s="18" t="s">
        <v>3</v>
      </c>
      <c r="B13" s="6"/>
      <c r="C13" s="21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8.5" customHeight="1">
      <c r="A14" s="7" t="s">
        <v>194</v>
      </c>
      <c r="B14" s="6">
        <v>100</v>
      </c>
      <c r="C14" s="56">
        <v>1.32</v>
      </c>
      <c r="D14" s="56">
        <v>0.24</v>
      </c>
      <c r="E14" s="56">
        <v>6.72</v>
      </c>
      <c r="F14" s="56">
        <v>34.799999999999997</v>
      </c>
      <c r="G14" s="56">
        <v>25.2</v>
      </c>
      <c r="H14" s="56">
        <v>1.8</v>
      </c>
      <c r="I14" s="56">
        <v>0.22</v>
      </c>
      <c r="J14" s="56">
        <v>14.6</v>
      </c>
      <c r="K14" s="56">
        <v>11.6</v>
      </c>
      <c r="L14" s="56"/>
      <c r="M14" s="56">
        <v>2.9999999999999997E-4</v>
      </c>
      <c r="N14" s="56">
        <v>1.0999999999999999E-2</v>
      </c>
      <c r="O14" s="56">
        <v>1.2E-2</v>
      </c>
      <c r="P14" s="56">
        <v>3.0000000000000001E-3</v>
      </c>
      <c r="Q14" s="56">
        <v>1.2</v>
      </c>
      <c r="R14" s="56"/>
      <c r="S14" s="56">
        <v>0.88</v>
      </c>
      <c r="T14" s="142" t="s">
        <v>254</v>
      </c>
    </row>
    <row r="15" spans="1:20" ht="46.8">
      <c r="A15" s="17" t="s">
        <v>277</v>
      </c>
      <c r="B15" s="87" t="s">
        <v>176</v>
      </c>
      <c r="C15" s="96">
        <v>4.25</v>
      </c>
      <c r="D15" s="96">
        <v>4</v>
      </c>
      <c r="E15" s="96">
        <v>10.5</v>
      </c>
      <c r="F15" s="96">
        <v>91.75</v>
      </c>
      <c r="G15" s="4">
        <v>61.25</v>
      </c>
      <c r="H15" s="4">
        <v>7</v>
      </c>
      <c r="I15" s="4">
        <v>0.55000000000000004</v>
      </c>
      <c r="J15" s="4">
        <v>77</v>
      </c>
      <c r="K15" s="4">
        <v>28</v>
      </c>
      <c r="L15" s="4">
        <v>2E-3</v>
      </c>
      <c r="M15" s="4">
        <v>2E-3</v>
      </c>
      <c r="N15" s="4">
        <v>0.19500000000000001</v>
      </c>
      <c r="O15" s="4">
        <v>0.02</v>
      </c>
      <c r="P15" s="4">
        <v>7.4999999999999997E-2</v>
      </c>
      <c r="Q15" s="4">
        <v>250</v>
      </c>
      <c r="R15" s="4">
        <v>1.2</v>
      </c>
      <c r="S15" s="4">
        <v>5</v>
      </c>
      <c r="T15" s="4">
        <v>135</v>
      </c>
    </row>
    <row r="16" spans="1:20" ht="51.6">
      <c r="A16" s="11" t="s">
        <v>195</v>
      </c>
      <c r="B16" s="6" t="s">
        <v>73</v>
      </c>
      <c r="C16" s="117">
        <v>9.6</v>
      </c>
      <c r="D16" s="117">
        <v>6.8</v>
      </c>
      <c r="E16" s="117">
        <v>3.1</v>
      </c>
      <c r="F16" s="117">
        <v>129.6</v>
      </c>
      <c r="G16" s="35">
        <v>36.090000000000003</v>
      </c>
      <c r="H16" s="35">
        <v>7.74</v>
      </c>
      <c r="I16" s="4">
        <v>1.98</v>
      </c>
      <c r="J16" s="4">
        <v>41.2</v>
      </c>
      <c r="K16" s="4">
        <v>33.6</v>
      </c>
      <c r="L16" s="4">
        <v>1.1999999999999999E-3</v>
      </c>
      <c r="M16" s="4">
        <v>0.01</v>
      </c>
      <c r="N16" s="4">
        <v>7.3999999999999996E-2</v>
      </c>
      <c r="O16" s="4">
        <v>8.9999999999999993E-3</v>
      </c>
      <c r="P16" s="4">
        <v>1.46E-2</v>
      </c>
      <c r="Q16" s="4">
        <v>9.6</v>
      </c>
      <c r="R16" s="4">
        <v>2.6</v>
      </c>
      <c r="S16" s="4">
        <v>0.73</v>
      </c>
      <c r="T16" s="4">
        <v>451</v>
      </c>
    </row>
    <row r="17" spans="1:20" ht="19.5" customHeight="1">
      <c r="A17" s="17" t="s">
        <v>74</v>
      </c>
      <c r="B17" s="6">
        <v>180</v>
      </c>
      <c r="C17" s="21">
        <v>5.5</v>
      </c>
      <c r="D17" s="96">
        <v>8.3000000000000007</v>
      </c>
      <c r="E17" s="96">
        <v>37.1</v>
      </c>
      <c r="F17" s="96">
        <v>286.60000000000002</v>
      </c>
      <c r="G17" s="4">
        <v>29.1</v>
      </c>
      <c r="H17" s="4">
        <v>29.99</v>
      </c>
      <c r="I17" s="4">
        <v>1.26</v>
      </c>
      <c r="J17" s="4">
        <v>216</v>
      </c>
      <c r="K17" s="4">
        <v>117.8</v>
      </c>
      <c r="L17" s="4">
        <v>0.03</v>
      </c>
      <c r="M17" s="4">
        <v>5.0000000000000001E-3</v>
      </c>
      <c r="N17" s="4">
        <v>0.6</v>
      </c>
      <c r="O17" s="4">
        <v>0.01</v>
      </c>
      <c r="P17" s="4">
        <v>0.14000000000000001</v>
      </c>
      <c r="Q17" s="4">
        <v>32.94</v>
      </c>
      <c r="R17" s="4"/>
      <c r="S17" s="4"/>
      <c r="T17" s="4">
        <v>186</v>
      </c>
    </row>
    <row r="18" spans="1:20" ht="30.75" customHeight="1">
      <c r="A18" s="11" t="s">
        <v>66</v>
      </c>
      <c r="B18" s="6">
        <v>200</v>
      </c>
      <c r="C18" s="147">
        <v>0.6</v>
      </c>
      <c r="D18" s="147"/>
      <c r="E18" s="147">
        <v>29</v>
      </c>
      <c r="F18" s="147">
        <v>111.2</v>
      </c>
      <c r="G18" s="4">
        <v>25.2</v>
      </c>
      <c r="H18" s="4">
        <v>19.399999999999999</v>
      </c>
      <c r="I18" s="4">
        <v>0.6</v>
      </c>
      <c r="J18" s="4">
        <v>39.6</v>
      </c>
      <c r="K18" s="4"/>
      <c r="L18" s="4"/>
      <c r="M18" s="4"/>
      <c r="N18" s="4"/>
      <c r="O18" s="4">
        <v>6.0000000000000001E-3</v>
      </c>
      <c r="P18" s="4">
        <v>0.02</v>
      </c>
      <c r="Q18" s="4">
        <v>10</v>
      </c>
      <c r="R18" s="4"/>
      <c r="S18" s="4">
        <v>10.4</v>
      </c>
      <c r="T18" s="4">
        <v>638</v>
      </c>
    </row>
    <row r="19" spans="1:20" ht="15.6">
      <c r="A19" s="7" t="s">
        <v>64</v>
      </c>
      <c r="B19" s="6">
        <v>60</v>
      </c>
      <c r="C19" s="21">
        <v>4.42</v>
      </c>
      <c r="D19" s="117">
        <v>2.7</v>
      </c>
      <c r="E19" s="117">
        <v>26.1</v>
      </c>
      <c r="F19" s="117">
        <v>92</v>
      </c>
      <c r="G19" s="4">
        <v>75</v>
      </c>
      <c r="H19" s="4">
        <v>24.6</v>
      </c>
      <c r="I19" s="4">
        <v>0.16</v>
      </c>
      <c r="J19" s="4">
        <v>77.400000000000006</v>
      </c>
      <c r="K19" s="4">
        <v>84.6</v>
      </c>
      <c r="L19" s="4"/>
      <c r="M19" s="4">
        <v>2.0000000000000002E-5</v>
      </c>
      <c r="N19" s="4"/>
      <c r="O19" s="4">
        <v>0.24</v>
      </c>
      <c r="P19" s="4">
        <v>1.4999999999999999E-2</v>
      </c>
      <c r="Q19" s="4"/>
      <c r="R19" s="4"/>
      <c r="S19" s="4">
        <v>1.2E-2</v>
      </c>
      <c r="T19" s="4"/>
    </row>
    <row r="20" spans="1:20" ht="15.6">
      <c r="A20" s="7" t="s">
        <v>65</v>
      </c>
      <c r="B20" s="6">
        <v>40</v>
      </c>
      <c r="C20" s="125">
        <v>3.4</v>
      </c>
      <c r="D20" s="125">
        <v>1.3</v>
      </c>
      <c r="E20" s="125">
        <v>14</v>
      </c>
      <c r="F20" s="125">
        <v>103.6</v>
      </c>
      <c r="G20" s="4">
        <v>29.2</v>
      </c>
      <c r="H20" s="4">
        <v>16</v>
      </c>
      <c r="I20" s="4">
        <v>1.1299999999999999</v>
      </c>
      <c r="J20" s="4">
        <v>50</v>
      </c>
      <c r="K20" s="4">
        <v>66.400000000000006</v>
      </c>
      <c r="L20" s="4"/>
      <c r="M20" s="4"/>
      <c r="N20" s="4">
        <v>0.02</v>
      </c>
      <c r="O20" s="4">
        <v>0.17</v>
      </c>
      <c r="P20" s="4">
        <v>0.01</v>
      </c>
      <c r="Q20" s="4"/>
      <c r="R20" s="4"/>
      <c r="S20" s="4">
        <v>1.6E-2</v>
      </c>
      <c r="T20" s="4"/>
    </row>
    <row r="21" spans="1:20" s="19" customFormat="1" ht="15.6">
      <c r="A21" s="18" t="s">
        <v>56</v>
      </c>
      <c r="B21" s="3">
        <v>825</v>
      </c>
      <c r="C21" s="82">
        <f>SUM(C14:C20)</f>
        <v>29.090000000000003</v>
      </c>
      <c r="D21" s="82">
        <f t="shared" ref="D21:S21" si="2">SUM(D14:D20)</f>
        <v>23.34</v>
      </c>
      <c r="E21" s="82">
        <f t="shared" si="2"/>
        <v>126.52000000000001</v>
      </c>
      <c r="F21" s="82">
        <f t="shared" si="2"/>
        <v>849.55000000000007</v>
      </c>
      <c r="G21" s="82">
        <f t="shared" si="2"/>
        <v>281.04000000000002</v>
      </c>
      <c r="H21" s="82">
        <f t="shared" si="2"/>
        <v>106.53</v>
      </c>
      <c r="I21" s="82">
        <f t="shared" si="2"/>
        <v>5.8999999999999995</v>
      </c>
      <c r="J21" s="82">
        <f t="shared" si="2"/>
        <v>515.80000000000007</v>
      </c>
      <c r="K21" s="82">
        <f t="shared" si="2"/>
        <v>342</v>
      </c>
      <c r="L21" s="82">
        <f t="shared" si="2"/>
        <v>3.32E-2</v>
      </c>
      <c r="M21" s="82">
        <f t="shared" si="2"/>
        <v>1.7319999999999999E-2</v>
      </c>
      <c r="N21" s="82">
        <f t="shared" si="2"/>
        <v>0.9</v>
      </c>
      <c r="O21" s="82">
        <f t="shared" si="2"/>
        <v>0.46699999999999997</v>
      </c>
      <c r="P21" s="82">
        <f t="shared" si="2"/>
        <v>0.27760000000000007</v>
      </c>
      <c r="Q21" s="82">
        <f t="shared" si="2"/>
        <v>303.74</v>
      </c>
      <c r="R21" s="82">
        <f t="shared" si="2"/>
        <v>3.8</v>
      </c>
      <c r="S21" s="82">
        <f t="shared" si="2"/>
        <v>17.037999999999997</v>
      </c>
      <c r="T21" s="82"/>
    </row>
    <row r="22" spans="1:20" ht="15.6">
      <c r="A22" s="14" t="s">
        <v>9</v>
      </c>
      <c r="B22" s="15"/>
      <c r="C22" s="81">
        <f>SUM(C12+C21)</f>
        <v>44.970000000000006</v>
      </c>
      <c r="D22" s="81">
        <f t="shared" ref="D22:S22" si="3">SUM(D12+D21)</f>
        <v>54.839999999999996</v>
      </c>
      <c r="E22" s="81">
        <f t="shared" si="3"/>
        <v>235.79000000000002</v>
      </c>
      <c r="F22" s="81">
        <f t="shared" si="3"/>
        <v>1704.0500000000002</v>
      </c>
      <c r="G22" s="81">
        <f t="shared" si="3"/>
        <v>509.12</v>
      </c>
      <c r="H22" s="81">
        <f t="shared" si="3"/>
        <v>173.11</v>
      </c>
      <c r="I22" s="81">
        <f t="shared" si="3"/>
        <v>11.03</v>
      </c>
      <c r="J22" s="81">
        <f t="shared" si="3"/>
        <v>681.80000000000007</v>
      </c>
      <c r="K22" s="81">
        <f t="shared" si="3"/>
        <v>753.94</v>
      </c>
      <c r="L22" s="81">
        <f t="shared" si="3"/>
        <v>3.32E-2</v>
      </c>
      <c r="M22" s="81">
        <f t="shared" si="3"/>
        <v>1.7829999999999999E-2</v>
      </c>
      <c r="N22" s="81">
        <f t="shared" si="3"/>
        <v>1.6520000000000001</v>
      </c>
      <c r="O22" s="81">
        <f t="shared" si="3"/>
        <v>0.85899999999999999</v>
      </c>
      <c r="P22" s="81">
        <f t="shared" si="3"/>
        <v>0.6371</v>
      </c>
      <c r="Q22" s="81">
        <f t="shared" si="3"/>
        <v>343.94</v>
      </c>
      <c r="R22" s="81">
        <f t="shared" si="3"/>
        <v>5.6899999999999995</v>
      </c>
      <c r="S22" s="81">
        <f t="shared" si="3"/>
        <v>39.975999999999999</v>
      </c>
      <c r="T22" s="81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="75" workbookViewId="0">
      <selection activeCell="L18" sqref="L18"/>
    </sheetView>
  </sheetViews>
  <sheetFormatPr defaultRowHeight="14.4"/>
  <cols>
    <col min="1" max="1" width="12" customWidth="1"/>
    <col min="2" max="3" width="7.109375" customWidth="1"/>
    <col min="4" max="5" width="6.44140625" customWidth="1"/>
    <col min="6" max="7" width="7.88671875" customWidth="1"/>
    <col min="8" max="8" width="7" customWidth="1"/>
    <col min="9" max="9" width="7.44140625" customWidth="1"/>
    <col min="10" max="10" width="7.109375" customWidth="1"/>
    <col min="11" max="11" width="6.5546875" customWidth="1"/>
  </cols>
  <sheetData>
    <row r="1" spans="1:13">
      <c r="A1" s="198" t="s">
        <v>169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63.1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0.399999999999999">
      <c r="A3" s="39"/>
      <c r="B3" s="4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 t="s">
        <v>15</v>
      </c>
      <c r="H3" s="42" t="s">
        <v>16</v>
      </c>
      <c r="I3" s="42" t="s">
        <v>17</v>
      </c>
      <c r="J3" s="42" t="s">
        <v>18</v>
      </c>
      <c r="K3" s="42" t="s">
        <v>19</v>
      </c>
      <c r="L3" s="43" t="s">
        <v>59</v>
      </c>
      <c r="M3" s="43" t="s">
        <v>27</v>
      </c>
    </row>
    <row r="4" spans="1:13" ht="20.399999999999999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39"/>
      <c r="M4" s="43" t="s">
        <v>234</v>
      </c>
    </row>
    <row r="5" spans="1:13" ht="18">
      <c r="A5" s="41" t="s">
        <v>21</v>
      </c>
      <c r="B5" s="25">
        <f>SUM('1 день'!C26)</f>
        <v>26.95</v>
      </c>
      <c r="C5" s="25">
        <f>SUM('2 день'!C10)</f>
        <v>29.070000000000004</v>
      </c>
      <c r="D5" s="25">
        <f>SUM('3 день'!C12)</f>
        <v>23.77</v>
      </c>
      <c r="E5" s="25">
        <f>SUM('4 день'!C12)</f>
        <v>35.909999999999997</v>
      </c>
      <c r="F5" s="25">
        <f>SUM('5 день'!C11)</f>
        <v>27.37</v>
      </c>
      <c r="G5" s="25">
        <f>SUM('6 день'!C11)</f>
        <v>24.23</v>
      </c>
      <c r="H5" s="25">
        <f>SUM('7 день'!C12)</f>
        <v>31.790000000000003</v>
      </c>
      <c r="I5" s="25">
        <f>SUM('8 день'!C10)</f>
        <v>22.330000000000002</v>
      </c>
      <c r="J5" s="25">
        <f>SUM('9 день'!C11)</f>
        <v>31.069999999999997</v>
      </c>
      <c r="K5" s="25">
        <f>SUM('10 день'!C12)</f>
        <v>15.880000000000003</v>
      </c>
      <c r="L5" s="44">
        <f>SUM(B5:K5)/10</f>
        <v>26.837</v>
      </c>
      <c r="M5" s="31"/>
    </row>
    <row r="6" spans="1:13" ht="18">
      <c r="A6" s="41" t="s">
        <v>5</v>
      </c>
      <c r="B6" s="25">
        <f>SUM('1 день'!D26)</f>
        <v>25.63</v>
      </c>
      <c r="C6" s="25">
        <f>SUM('2 день'!D10)</f>
        <v>21.449999999999996</v>
      </c>
      <c r="D6" s="25">
        <f>SUM('3 день'!D12)</f>
        <v>19.239999999999998</v>
      </c>
      <c r="E6" s="25">
        <f>SUM('4 день'!D12)</f>
        <v>32.270000000000003</v>
      </c>
      <c r="F6" s="25">
        <f>SUM('5 день'!D11)</f>
        <v>21.289999999999996</v>
      </c>
      <c r="G6" s="25">
        <f>SUM('6 день'!D11)</f>
        <v>25.839999999999996</v>
      </c>
      <c r="H6" s="25">
        <f>SUM('7 день'!D12)</f>
        <v>34.46</v>
      </c>
      <c r="I6" s="25">
        <f>SUM('8 день'!D10)</f>
        <v>20.639999999999997</v>
      </c>
      <c r="J6" s="25">
        <f>SUM('9 день'!D11)</f>
        <v>29.14</v>
      </c>
      <c r="K6" s="25">
        <f>SUM('10 день'!D12)</f>
        <v>31.499999999999996</v>
      </c>
      <c r="L6" s="44">
        <f t="shared" ref="L6:L13" si="0">SUM(B6:K6)/10</f>
        <v>26.145999999999997</v>
      </c>
      <c r="M6" s="31"/>
    </row>
    <row r="7" spans="1:13" ht="18">
      <c r="A7" s="41" t="s">
        <v>6</v>
      </c>
      <c r="B7" s="25">
        <f>SUM('1 день'!E26)</f>
        <v>107.08000000000001</v>
      </c>
      <c r="C7" s="25">
        <f>SUM('2 день'!E10)</f>
        <v>92.050000000000011</v>
      </c>
      <c r="D7" s="25">
        <f>SUM('3 день'!E12)</f>
        <v>129.94999999999999</v>
      </c>
      <c r="E7" s="25">
        <f>SUM('4 день'!E12)</f>
        <v>63.44</v>
      </c>
      <c r="F7" s="25">
        <f>SUM('5 день'!E11)</f>
        <v>84.550000000000011</v>
      </c>
      <c r="G7" s="25">
        <f>SUM('6 день'!E11)</f>
        <v>89.050000000000011</v>
      </c>
      <c r="H7" s="25">
        <f>SUM('7 день'!E12)</f>
        <v>55.160000000000004</v>
      </c>
      <c r="I7" s="25">
        <f>SUM('8 день'!E10)</f>
        <v>114.44999999999999</v>
      </c>
      <c r="J7" s="25">
        <f>SUM('9 день'!E11)</f>
        <v>113.65</v>
      </c>
      <c r="K7" s="25">
        <f>SUM('10 день'!E12)</f>
        <v>109.27</v>
      </c>
      <c r="L7" s="44">
        <f t="shared" si="0"/>
        <v>95.864999999999995</v>
      </c>
      <c r="M7" s="31"/>
    </row>
    <row r="8" spans="1:13" ht="18">
      <c r="A8" s="41" t="s">
        <v>7</v>
      </c>
      <c r="B8" s="25">
        <f>SUM('1 день'!F26)</f>
        <v>706.05</v>
      </c>
      <c r="C8" s="25">
        <f>SUM('2 день'!F10)</f>
        <v>713.2</v>
      </c>
      <c r="D8" s="25">
        <v>668</v>
      </c>
      <c r="E8" s="25">
        <f>SUM('4 день'!F12)</f>
        <v>660.6400000000001</v>
      </c>
      <c r="F8" s="25">
        <f>SUM('5 день'!F11)</f>
        <v>573</v>
      </c>
      <c r="G8" s="25">
        <f>SUM('6 день'!F11)</f>
        <v>706.30000000000007</v>
      </c>
      <c r="H8" s="25">
        <f>SUM('7 день'!F12)</f>
        <v>635.63000000000011</v>
      </c>
      <c r="I8" s="25">
        <f>SUM('8 день'!F10)</f>
        <v>594.08000000000004</v>
      </c>
      <c r="J8" s="25">
        <f>SUM('9 день'!F11)</f>
        <v>682.3</v>
      </c>
      <c r="K8" s="25">
        <f>SUM('10 день'!F12)</f>
        <v>854.5</v>
      </c>
      <c r="L8" s="44">
        <f t="shared" si="0"/>
        <v>679.37000000000012</v>
      </c>
      <c r="M8" s="31" t="s">
        <v>233</v>
      </c>
    </row>
    <row r="9" spans="1:13" ht="20.399999999999999">
      <c r="A9" s="40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4"/>
      <c r="M9" s="43" t="s">
        <v>235</v>
      </c>
    </row>
    <row r="10" spans="1:13" ht="18">
      <c r="A10" s="41" t="s">
        <v>4</v>
      </c>
      <c r="B10" s="25">
        <f>SUM('1 день'!C35)</f>
        <v>25.72</v>
      </c>
      <c r="C10" s="25">
        <f>SUM('2 день'!C19)</f>
        <v>24.009999999999998</v>
      </c>
      <c r="D10" s="25">
        <f>SUM('3 день'!C21)</f>
        <v>28.749999999999993</v>
      </c>
      <c r="E10" s="25">
        <f>SUM('4 день'!C20)</f>
        <v>25.17</v>
      </c>
      <c r="F10" s="25">
        <f>SUM('5 день'!C19)</f>
        <v>27.47</v>
      </c>
      <c r="G10" s="25">
        <f>SUM('6 день'!C20)</f>
        <v>26.89</v>
      </c>
      <c r="H10" s="25">
        <f>SUM('7 день'!C20)</f>
        <v>26.340000000000003</v>
      </c>
      <c r="I10" s="25">
        <f>SUM('8 день'!C20)</f>
        <v>31.53</v>
      </c>
      <c r="J10" s="25">
        <f>SUM('9 день'!C20)</f>
        <v>26.58</v>
      </c>
      <c r="K10" s="25">
        <f>SUM('10 день'!C21)</f>
        <v>29.090000000000003</v>
      </c>
      <c r="L10" s="44">
        <f t="shared" si="0"/>
        <v>27.154999999999994</v>
      </c>
      <c r="M10" s="31"/>
    </row>
    <row r="11" spans="1:13" ht="18">
      <c r="A11" s="41" t="s">
        <v>5</v>
      </c>
      <c r="B11" s="25">
        <f>SUM('1 день'!D35)</f>
        <v>30.55</v>
      </c>
      <c r="C11" s="25">
        <f>SUM('2 день'!D19)</f>
        <v>30.200000000000003</v>
      </c>
      <c r="D11" s="25">
        <f>SUM('3 день'!D21)</f>
        <v>36.700000000000003</v>
      </c>
      <c r="E11" s="25">
        <f>SUM('4 день'!D20)</f>
        <v>25.5</v>
      </c>
      <c r="F11" s="25">
        <f>SUM('5 день'!D19)</f>
        <v>27.799999999999997</v>
      </c>
      <c r="G11" s="25">
        <f>SUM('6 день'!D20)</f>
        <v>27.76</v>
      </c>
      <c r="H11" s="25">
        <f>SUM('7 день'!D20)</f>
        <v>15.240000000000002</v>
      </c>
      <c r="I11" s="25">
        <f>SUM('8 день'!D20)</f>
        <v>40.25</v>
      </c>
      <c r="J11" s="25">
        <f>SUM('9 день'!D20)</f>
        <v>29.150000000000002</v>
      </c>
      <c r="K11" s="25">
        <f>SUM('10 день'!D21)</f>
        <v>23.34</v>
      </c>
      <c r="L11" s="44">
        <f t="shared" si="0"/>
        <v>28.648999999999994</v>
      </c>
      <c r="M11" s="31"/>
    </row>
    <row r="12" spans="1:13" ht="18">
      <c r="A12" s="41" t="s">
        <v>6</v>
      </c>
      <c r="B12" s="25">
        <f>SUM('1 день'!E35)</f>
        <v>122.25</v>
      </c>
      <c r="C12" s="25">
        <f>SUM('2 день'!E19)</f>
        <v>148.66</v>
      </c>
      <c r="D12" s="25">
        <f>SUM('3 день'!E21)</f>
        <v>118.87</v>
      </c>
      <c r="E12" s="25">
        <f>SUM('4 день'!E20)</f>
        <v>112.27000000000001</v>
      </c>
      <c r="F12" s="25">
        <f>SUM('5 день'!E19)</f>
        <v>135.05000000000001</v>
      </c>
      <c r="G12" s="25">
        <f>SUM('6 день'!E20)</f>
        <v>103.35</v>
      </c>
      <c r="H12" s="25">
        <f>SUM('7 день'!E20)</f>
        <v>160.47</v>
      </c>
      <c r="I12" s="25">
        <f>SUM('8 день'!E20)</f>
        <v>149.56</v>
      </c>
      <c r="J12" s="25">
        <f>SUM('9 день'!E20)</f>
        <v>138.6</v>
      </c>
      <c r="K12" s="25">
        <f>SUM('10 день'!E21)</f>
        <v>126.52000000000001</v>
      </c>
      <c r="L12" s="44">
        <f t="shared" si="0"/>
        <v>131.56</v>
      </c>
      <c r="M12" s="31"/>
    </row>
    <row r="13" spans="1:13" ht="18">
      <c r="A13" s="41" t="s">
        <v>7</v>
      </c>
      <c r="B13" s="25">
        <f>SUM('1 день'!F35)</f>
        <v>970.04</v>
      </c>
      <c r="C13" s="25">
        <f>SUM('2 день'!F19)</f>
        <v>889.36</v>
      </c>
      <c r="D13" s="25">
        <f>SUM('3 день'!F21)</f>
        <v>909.4</v>
      </c>
      <c r="E13" s="25">
        <f>SUM('4 день'!F20)</f>
        <v>931.6</v>
      </c>
      <c r="F13" s="25">
        <f>SUM('5 день'!F19)</f>
        <v>846.6</v>
      </c>
      <c r="G13" s="25">
        <f>SUM('6 день'!F20)</f>
        <v>792.0200000000001</v>
      </c>
      <c r="H13" s="25">
        <f>SUM('7 день'!F20)</f>
        <v>846.35</v>
      </c>
      <c r="I13" s="25">
        <f>SUM('8 день'!F20)</f>
        <v>1084.94</v>
      </c>
      <c r="J13" s="25">
        <f>SUM('9 день'!F20)</f>
        <v>840.26</v>
      </c>
      <c r="K13" s="25">
        <f>SUM('10 день'!F21)</f>
        <v>849.55000000000007</v>
      </c>
      <c r="L13" s="44">
        <f t="shared" si="0"/>
        <v>896.01200000000006</v>
      </c>
      <c r="M13" s="31" t="s">
        <v>236</v>
      </c>
    </row>
    <row r="14" spans="1:13" ht="20.399999999999999">
      <c r="A14" s="40" t="s">
        <v>22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4"/>
      <c r="M14" s="43" t="s">
        <v>237</v>
      </c>
    </row>
    <row r="15" spans="1:13" ht="18">
      <c r="A15" s="41" t="s">
        <v>4</v>
      </c>
      <c r="B15" s="25">
        <f>SUM(B5+B10)</f>
        <v>52.67</v>
      </c>
      <c r="C15" s="25">
        <f t="shared" ref="C15:K15" si="1">SUM(C5+C10)</f>
        <v>53.08</v>
      </c>
      <c r="D15" s="25">
        <f t="shared" si="1"/>
        <v>52.519999999999996</v>
      </c>
      <c r="E15" s="25">
        <f t="shared" si="1"/>
        <v>61.08</v>
      </c>
      <c r="F15" s="25">
        <f t="shared" si="1"/>
        <v>54.84</v>
      </c>
      <c r="G15" s="25">
        <f t="shared" si="1"/>
        <v>51.120000000000005</v>
      </c>
      <c r="H15" s="25">
        <f t="shared" si="1"/>
        <v>58.13000000000001</v>
      </c>
      <c r="I15" s="25">
        <f t="shared" si="1"/>
        <v>53.86</v>
      </c>
      <c r="J15" s="25">
        <f t="shared" si="1"/>
        <v>57.649999999999991</v>
      </c>
      <c r="K15" s="25">
        <f t="shared" si="1"/>
        <v>44.970000000000006</v>
      </c>
      <c r="L15" s="103">
        <f>SUM(L5+L10)</f>
        <v>53.99199999999999</v>
      </c>
      <c r="M15" s="31" t="s">
        <v>238</v>
      </c>
    </row>
    <row r="16" spans="1:13" ht="18">
      <c r="A16" s="41" t="s">
        <v>5</v>
      </c>
      <c r="B16" s="25">
        <f>SUM(B6+B11)</f>
        <v>56.18</v>
      </c>
      <c r="C16" s="25">
        <f t="shared" ref="C16:L16" si="2">SUM(C6+C11)</f>
        <v>51.65</v>
      </c>
      <c r="D16" s="25">
        <f t="shared" si="2"/>
        <v>55.94</v>
      </c>
      <c r="E16" s="25">
        <f t="shared" si="2"/>
        <v>57.77</v>
      </c>
      <c r="F16" s="25">
        <f t="shared" si="2"/>
        <v>49.089999999999989</v>
      </c>
      <c r="G16" s="25">
        <f t="shared" si="2"/>
        <v>53.599999999999994</v>
      </c>
      <c r="H16" s="25">
        <f t="shared" si="2"/>
        <v>49.7</v>
      </c>
      <c r="I16" s="25">
        <f t="shared" si="2"/>
        <v>60.89</v>
      </c>
      <c r="J16" s="25">
        <f t="shared" si="2"/>
        <v>58.290000000000006</v>
      </c>
      <c r="K16" s="25">
        <f t="shared" si="2"/>
        <v>54.839999999999996</v>
      </c>
      <c r="L16" s="103">
        <f t="shared" si="2"/>
        <v>54.794999999999987</v>
      </c>
      <c r="M16" s="31" t="s">
        <v>239</v>
      </c>
    </row>
    <row r="17" spans="1:13" ht="18">
      <c r="A17" s="41" t="s">
        <v>6</v>
      </c>
      <c r="B17" s="25">
        <f>SUM(B7+B12)</f>
        <v>229.33</v>
      </c>
      <c r="C17" s="25">
        <f t="shared" ref="C17:L17" si="3">SUM(C7+C12)</f>
        <v>240.71</v>
      </c>
      <c r="D17" s="25">
        <f t="shared" si="3"/>
        <v>248.82</v>
      </c>
      <c r="E17" s="25">
        <f t="shared" si="3"/>
        <v>175.71</v>
      </c>
      <c r="F17" s="25">
        <f t="shared" si="3"/>
        <v>219.60000000000002</v>
      </c>
      <c r="G17" s="25">
        <f t="shared" si="3"/>
        <v>192.4</v>
      </c>
      <c r="H17" s="25">
        <f t="shared" si="3"/>
        <v>215.63</v>
      </c>
      <c r="I17" s="25">
        <f t="shared" si="3"/>
        <v>264.01</v>
      </c>
      <c r="J17" s="25">
        <f t="shared" si="3"/>
        <v>252.25</v>
      </c>
      <c r="K17" s="25">
        <f t="shared" si="3"/>
        <v>235.79000000000002</v>
      </c>
      <c r="L17" s="103">
        <f t="shared" si="3"/>
        <v>227.42500000000001</v>
      </c>
      <c r="M17" s="42" t="s">
        <v>240</v>
      </c>
    </row>
    <row r="18" spans="1:13" ht="18">
      <c r="A18" s="41" t="s">
        <v>7</v>
      </c>
      <c r="B18" s="25">
        <f>SUM(B8+B13)</f>
        <v>1676.09</v>
      </c>
      <c r="C18" s="25">
        <f t="shared" ref="C18:K18" si="4">SUM(C8+C13)</f>
        <v>1602.56</v>
      </c>
      <c r="D18" s="25">
        <f t="shared" si="4"/>
        <v>1577.4</v>
      </c>
      <c r="E18" s="25">
        <f t="shared" si="4"/>
        <v>1592.2400000000002</v>
      </c>
      <c r="F18" s="25">
        <f t="shared" si="4"/>
        <v>1419.6</v>
      </c>
      <c r="G18" s="25">
        <f t="shared" si="4"/>
        <v>1498.3200000000002</v>
      </c>
      <c r="H18" s="25">
        <f t="shared" si="4"/>
        <v>1481.98</v>
      </c>
      <c r="I18" s="25">
        <f t="shared" si="4"/>
        <v>1679.02</v>
      </c>
      <c r="J18" s="25">
        <f t="shared" si="4"/>
        <v>1522.56</v>
      </c>
      <c r="K18" s="25">
        <f t="shared" si="4"/>
        <v>1704.0500000000002</v>
      </c>
      <c r="L18" s="25">
        <v>1570.36</v>
      </c>
      <c r="M18" s="42" t="s">
        <v>241</v>
      </c>
    </row>
  </sheetData>
  <mergeCells count="1">
    <mergeCell ref="A1:M2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="75" workbookViewId="0">
      <selection activeCell="L6" sqref="L6"/>
    </sheetView>
  </sheetViews>
  <sheetFormatPr defaultColWidth="13" defaultRowHeight="15.6"/>
  <cols>
    <col min="1" max="1" width="10.88671875" style="24" customWidth="1"/>
    <col min="2" max="2" width="7.6640625" style="23" customWidth="1"/>
    <col min="3" max="3" width="8.5546875" style="23" customWidth="1"/>
    <col min="4" max="5" width="7.109375" style="23" customWidth="1"/>
    <col min="6" max="6" width="8" style="23" customWidth="1"/>
    <col min="7" max="7" width="8.6640625" style="23" customWidth="1"/>
    <col min="8" max="8" width="7.6640625" style="23" customWidth="1"/>
    <col min="9" max="10" width="8.33203125" style="23" customWidth="1"/>
    <col min="11" max="11" width="7.6640625" style="23" customWidth="1"/>
    <col min="12" max="12" width="10" style="28" customWidth="1"/>
    <col min="13" max="13" width="12.88671875" style="28" customWidth="1"/>
    <col min="14" max="16384" width="13" style="24"/>
  </cols>
  <sheetData>
    <row r="1" spans="1:13">
      <c r="A1" s="198" t="s">
        <v>170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01"/>
      <c r="M1" s="201"/>
    </row>
    <row r="2" spans="1:13" ht="61.9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68.25" customHeight="1">
      <c r="A3" s="31"/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29" t="s">
        <v>59</v>
      </c>
      <c r="M3" s="29" t="s">
        <v>27</v>
      </c>
    </row>
    <row r="4" spans="1:13" ht="20.399999999999999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47"/>
      <c r="M4" s="43" t="s">
        <v>198</v>
      </c>
    </row>
    <row r="5" spans="1:13" ht="18">
      <c r="A5" s="36" t="s">
        <v>23</v>
      </c>
      <c r="B5" s="27">
        <f>SUM('1 день'!G36)</f>
        <v>821.9</v>
      </c>
      <c r="C5" s="27">
        <f>SUM('2 день'!G20)</f>
        <v>718.93999999999994</v>
      </c>
      <c r="D5" s="27">
        <f>SUM('3 день'!G22)</f>
        <v>750.2</v>
      </c>
      <c r="E5" s="27">
        <f>SUM('4 день'!G21)</f>
        <v>693.94999999999993</v>
      </c>
      <c r="F5" s="27">
        <f>SUM('5 день'!G20)</f>
        <v>758.67</v>
      </c>
      <c r="G5" s="27">
        <f>SUM('6 день'!G21)</f>
        <v>824.8</v>
      </c>
      <c r="H5" s="27">
        <f>SUM('7 день'!G21)</f>
        <v>800.58999999999992</v>
      </c>
      <c r="I5" s="27">
        <f>SUM('8 день'!G21)</f>
        <v>574.97</v>
      </c>
      <c r="J5" s="27">
        <f>SUM('9 день'!G21)</f>
        <v>728.2</v>
      </c>
      <c r="K5" s="27">
        <f>SUM('10 день'!G22)</f>
        <v>509.12</v>
      </c>
      <c r="L5" s="47">
        <f t="shared" ref="L5:L17" si="0">SUM(B5:K5)/10</f>
        <v>718.13400000000001</v>
      </c>
      <c r="M5" s="30" t="s">
        <v>201</v>
      </c>
    </row>
    <row r="6" spans="1:13">
      <c r="A6" s="50" t="s">
        <v>24</v>
      </c>
      <c r="B6" s="84">
        <f>SUM('1 день'!H36)</f>
        <v>181.09</v>
      </c>
      <c r="C6" s="84">
        <f>SUM('2 день'!H20)</f>
        <v>176.31</v>
      </c>
      <c r="D6" s="84">
        <f>SUM('3 день'!H22)</f>
        <v>193.87</v>
      </c>
      <c r="E6" s="84">
        <f>SUM('4 день'!H21)</f>
        <v>175.14</v>
      </c>
      <c r="F6" s="84">
        <f>SUM('5 день'!H20)</f>
        <v>173.22</v>
      </c>
      <c r="G6" s="84">
        <f>SUM('6 день'!H21)</f>
        <v>177.88</v>
      </c>
      <c r="H6" s="84">
        <f>SUM('7 день'!H21)</f>
        <v>169.10000000000002</v>
      </c>
      <c r="I6" s="84">
        <f>SUM('8 день'!H21)</f>
        <v>188.8</v>
      </c>
      <c r="J6" s="84">
        <f>SUM('9 день'!H21)</f>
        <v>172</v>
      </c>
      <c r="K6" s="84">
        <f>SUM('10 день'!H22)</f>
        <v>173.11</v>
      </c>
      <c r="L6" s="47">
        <v>177.7</v>
      </c>
      <c r="M6" s="30" t="s">
        <v>200</v>
      </c>
    </row>
    <row r="7" spans="1:13">
      <c r="A7" s="50" t="s">
        <v>25</v>
      </c>
      <c r="B7" s="27">
        <f>SUM('1 день'!I36)</f>
        <v>10.29</v>
      </c>
      <c r="C7" s="27">
        <f>SUM('2 день'!I20)</f>
        <v>7.7200000000000006</v>
      </c>
      <c r="D7" s="27">
        <f>SUM('3 день'!I22)</f>
        <v>8.3800000000000008</v>
      </c>
      <c r="E7" s="27">
        <f>SUM('4 день'!I21)</f>
        <v>9.59</v>
      </c>
      <c r="F7" s="27">
        <f>SUM('5 день'!I20)</f>
        <v>11.18</v>
      </c>
      <c r="G7" s="27">
        <f>SUM('6 день'!I21)</f>
        <v>7.4659999999999993</v>
      </c>
      <c r="H7" s="27">
        <f>SUM('7 день'!I21)</f>
        <v>9.4600000000000009</v>
      </c>
      <c r="I7" s="27">
        <f>SUM('8 день'!I21)</f>
        <v>11.32</v>
      </c>
      <c r="J7" s="27">
        <f>SUM('9 день'!I21)</f>
        <v>10.759999999999998</v>
      </c>
      <c r="K7" s="27">
        <f>SUM('10 день'!I22)</f>
        <v>11.03</v>
      </c>
      <c r="L7" s="47">
        <f t="shared" si="0"/>
        <v>9.7195999999999998</v>
      </c>
      <c r="M7" s="128" t="s">
        <v>202</v>
      </c>
    </row>
    <row r="8" spans="1:13">
      <c r="A8" s="92" t="s">
        <v>79</v>
      </c>
      <c r="B8" s="27">
        <f>SUM('1 день'!J36)</f>
        <v>761.56000000000006</v>
      </c>
      <c r="C8" s="27">
        <f>SUM('2 день'!J20)</f>
        <v>725.55</v>
      </c>
      <c r="D8" s="27">
        <f>SUM('3 день'!J22)</f>
        <v>680.38</v>
      </c>
      <c r="E8" s="27">
        <f>SUM('4 день'!J21)</f>
        <v>627.85</v>
      </c>
      <c r="F8" s="27">
        <f>SUM('5 день'!J20)</f>
        <v>671.18</v>
      </c>
      <c r="G8" s="27">
        <f>SUM('6 день'!J21)</f>
        <v>718.75</v>
      </c>
      <c r="H8" s="27">
        <f>SUM('7 день'!J21)</f>
        <v>729.71</v>
      </c>
      <c r="I8" s="27">
        <f>SUM('8 день'!J21)</f>
        <v>687.68000000000006</v>
      </c>
      <c r="J8" s="27">
        <f>SUM('9 день'!J21)</f>
        <v>842.2</v>
      </c>
      <c r="K8" s="27">
        <f>SUM('10 день'!J22)</f>
        <v>681.80000000000007</v>
      </c>
      <c r="L8" s="47">
        <v>711</v>
      </c>
      <c r="M8" s="93" t="s">
        <v>201</v>
      </c>
    </row>
    <row r="9" spans="1:13">
      <c r="A9" s="92" t="s">
        <v>80</v>
      </c>
      <c r="B9" s="27">
        <f>SUM('1 день'!K36)</f>
        <v>772.23500000000001</v>
      </c>
      <c r="C9" s="27">
        <f>SUM('2 день'!K20)</f>
        <v>741.3</v>
      </c>
      <c r="D9" s="27">
        <f>SUM('3 день'!K22)</f>
        <v>763.87999999999988</v>
      </c>
      <c r="E9" s="27">
        <f>SUM('4 день'!K21)</f>
        <v>678.81</v>
      </c>
      <c r="F9" s="27">
        <f>SUM('5 день'!K20)</f>
        <v>701.11999999999989</v>
      </c>
      <c r="G9" s="27">
        <f>SUM('6 день'!K21)</f>
        <v>717.6</v>
      </c>
      <c r="H9" s="27">
        <f>SUM('7 день'!K21)</f>
        <v>691.65000000000009</v>
      </c>
      <c r="I9" s="27">
        <f>SUM('8 день'!K21)</f>
        <v>624.40000000000009</v>
      </c>
      <c r="J9" s="27">
        <f>SUM('9 день'!K21)</f>
        <v>739.9</v>
      </c>
      <c r="K9" s="27">
        <f>SUM('10 день'!K22)</f>
        <v>753.94</v>
      </c>
      <c r="L9" s="47">
        <f t="shared" si="0"/>
        <v>718.48349999999994</v>
      </c>
      <c r="M9" s="93" t="s">
        <v>201</v>
      </c>
    </row>
    <row r="10" spans="1:13">
      <c r="A10" s="92" t="s">
        <v>81</v>
      </c>
      <c r="B10" s="84">
        <f>SUM('1 день'!L36)</f>
        <v>7.1900000000000006E-2</v>
      </c>
      <c r="C10" s="84">
        <f>SUM('2 день'!L20)</f>
        <v>4.0799999999999996E-2</v>
      </c>
      <c r="D10" s="84">
        <f>SUM('3 день'!L22)</f>
        <v>0.1056</v>
      </c>
      <c r="E10" s="84">
        <f>SUM('4 день'!L21)</f>
        <v>6.9700000000000012E-2</v>
      </c>
      <c r="F10" s="84">
        <f>SUM('5 день'!L20)</f>
        <v>1.52E-2</v>
      </c>
      <c r="G10" s="84">
        <f>SUM('6 день'!L21)</f>
        <v>3.4500000000000003E-2</v>
      </c>
      <c r="H10" s="84">
        <f>SUM('7 день'!L21)</f>
        <v>0.01</v>
      </c>
      <c r="I10" s="84">
        <f>SUM('8 день'!L21)</f>
        <v>9.8000000000000004E-2</v>
      </c>
      <c r="J10" s="84">
        <f>SUM('9 день'!L21)</f>
        <v>7.4999999999999997E-2</v>
      </c>
      <c r="K10" s="84">
        <f>SUM('10 день'!L22)</f>
        <v>3.32E-2</v>
      </c>
      <c r="L10" s="99">
        <f>SUM(B10:K10)/10</f>
        <v>5.5389999999999995E-2</v>
      </c>
      <c r="M10" s="38" t="s">
        <v>203</v>
      </c>
    </row>
    <row r="11" spans="1:13">
      <c r="A11" s="92" t="s">
        <v>82</v>
      </c>
      <c r="B11" s="84">
        <f>SUM('1 день'!M36)</f>
        <v>1.7979999999999999E-2</v>
      </c>
      <c r="C11" s="84">
        <f>SUM('2 день'!M20)</f>
        <v>2.0570000000000001E-2</v>
      </c>
      <c r="D11" s="84">
        <f>SUM('3 день'!M22)</f>
        <v>3.4040000000000001E-2</v>
      </c>
      <c r="E11" s="84">
        <f>SUM('4 день'!M21)</f>
        <v>2.1440000000000001E-2</v>
      </c>
      <c r="F11" s="84">
        <f>SUM('5 день'!M20)</f>
        <v>2.8139999999999998E-2</v>
      </c>
      <c r="G11" s="84">
        <f>SUM('6 день'!M21)</f>
        <v>5.704E-2</v>
      </c>
      <c r="H11" s="84">
        <f>SUM('7 день'!M21)</f>
        <v>2.4040000000000002E-2</v>
      </c>
      <c r="I11" s="84">
        <f>SUM('8 день'!M21)</f>
        <v>2.4939999999999997E-2</v>
      </c>
      <c r="J11" s="84">
        <f>SUM('9 день'!M21)</f>
        <v>5.9870000000000007E-2</v>
      </c>
      <c r="K11" s="84">
        <f>SUM('10 день'!M22)</f>
        <v>1.7829999999999999E-2</v>
      </c>
      <c r="L11" s="99">
        <v>0.03</v>
      </c>
      <c r="M11" s="38" t="s">
        <v>204</v>
      </c>
    </row>
    <row r="12" spans="1:13">
      <c r="A12" s="92" t="s">
        <v>98</v>
      </c>
      <c r="B12" s="84">
        <f>SUM('1 день'!N36)</f>
        <v>2.1989999999999998</v>
      </c>
      <c r="C12" s="27">
        <f>SUM('2 день'!N20)</f>
        <v>2.0459999999999998</v>
      </c>
      <c r="D12" s="27">
        <f>SUM('3 день'!N22)</f>
        <v>2.355</v>
      </c>
      <c r="E12" s="27">
        <f>SUM('4 день'!N21)</f>
        <v>1.8109999999999999</v>
      </c>
      <c r="F12" s="27">
        <f>SUM('5 день'!N20)</f>
        <v>2.4089999999999998</v>
      </c>
      <c r="G12" s="27">
        <f>SUM('6 день'!N21)</f>
        <v>2.4750000000000001</v>
      </c>
      <c r="H12" s="27">
        <f>SUM('7 день'!N21)</f>
        <v>1.5550000000000002</v>
      </c>
      <c r="I12" s="27">
        <f>SUM('8 день'!N21)</f>
        <v>1.776</v>
      </c>
      <c r="J12" s="27">
        <f>SUM('9 день'!N21)</f>
        <v>2.5418000000000003</v>
      </c>
      <c r="K12" s="27">
        <f>SUM('10 день'!N22)</f>
        <v>1.6520000000000001</v>
      </c>
      <c r="L12" s="47">
        <f t="shared" si="0"/>
        <v>2.0819800000000002</v>
      </c>
      <c r="M12" s="38" t="s">
        <v>205</v>
      </c>
    </row>
    <row r="13" spans="1:13">
      <c r="A13" s="92" t="s">
        <v>84</v>
      </c>
      <c r="B13" s="84">
        <f>SUM('1 день'!O36)</f>
        <v>0.95630000000000004</v>
      </c>
      <c r="C13" s="27">
        <f>SUM('2 день'!O20)</f>
        <v>0.93289999999999995</v>
      </c>
      <c r="D13" s="27">
        <f>SUM('3 день'!O22)</f>
        <v>0.99850000000000005</v>
      </c>
      <c r="E13" s="27">
        <f>SUM('4 день'!O21)</f>
        <v>0.47399999999999998</v>
      </c>
      <c r="F13" s="27">
        <f>SUM('5 день'!O20)</f>
        <v>0.46399999999999997</v>
      </c>
      <c r="G13" s="27">
        <f>SUM('6 день'!O21)</f>
        <v>0.97099999999999997</v>
      </c>
      <c r="H13" s="27">
        <f>SUM('7 день'!O21)</f>
        <v>0.56799999999999995</v>
      </c>
      <c r="I13" s="27">
        <f>SUM('8 день'!O21)</f>
        <v>1.1240000000000001</v>
      </c>
      <c r="J13" s="27">
        <f>SUM('9 день'!O21)</f>
        <v>0.997</v>
      </c>
      <c r="K13" s="27">
        <f>SUM('10 день'!O22)</f>
        <v>0.85899999999999999</v>
      </c>
      <c r="L13" s="47">
        <f t="shared" si="0"/>
        <v>0.83446999999999993</v>
      </c>
      <c r="M13" s="38" t="s">
        <v>206</v>
      </c>
    </row>
    <row r="14" spans="1:13">
      <c r="A14" s="92" t="s">
        <v>85</v>
      </c>
      <c r="B14" s="84">
        <f>SUM('1 день'!P36)</f>
        <v>0.87619999999999998</v>
      </c>
      <c r="C14" s="27">
        <f>SUM('2 день'!P20)</f>
        <v>0.9033000000000001</v>
      </c>
      <c r="D14" s="27">
        <f>SUM('3 день'!P22)</f>
        <v>1.022</v>
      </c>
      <c r="E14" s="27">
        <f>SUM('4 день'!P21)</f>
        <v>0.81050000000000011</v>
      </c>
      <c r="F14" s="27">
        <f>SUM('5 день'!P20)</f>
        <v>0.60660000000000003</v>
      </c>
      <c r="G14" s="27">
        <f>SUM('6 день'!P21)</f>
        <v>0.80630000000000002</v>
      </c>
      <c r="H14" s="27">
        <f>SUM('7 день'!P21)</f>
        <v>0.97100000000000009</v>
      </c>
      <c r="I14" s="27">
        <f>SUM('8 день'!P21)</f>
        <v>0.96209999999999996</v>
      </c>
      <c r="J14" s="27">
        <f>SUM('9 день'!P21)</f>
        <v>1.2563000000000002</v>
      </c>
      <c r="K14" s="27">
        <f>SUM('10 день'!P22)</f>
        <v>0.6371</v>
      </c>
      <c r="L14" s="47">
        <f t="shared" si="0"/>
        <v>0.88514000000000004</v>
      </c>
      <c r="M14" s="38" t="s">
        <v>207</v>
      </c>
    </row>
    <row r="15" spans="1:13">
      <c r="A15" s="92" t="s">
        <v>86</v>
      </c>
      <c r="B15" s="27">
        <f>SUM('1 день'!Q36)</f>
        <v>474.78</v>
      </c>
      <c r="C15" s="27">
        <f>SUM('2 день'!Q20)</f>
        <v>430.78999999999996</v>
      </c>
      <c r="D15" s="27">
        <f>SUM('3 день'!Q22)</f>
        <v>447.32</v>
      </c>
      <c r="E15" s="27">
        <f>SUM('4 день'!Q21)</f>
        <v>478.46</v>
      </c>
      <c r="F15" s="27">
        <f>SUM('5 день'!Q20)</f>
        <v>757.95</v>
      </c>
      <c r="G15" s="27">
        <f>SUM('6 день'!Q21)</f>
        <v>414.22</v>
      </c>
      <c r="H15" s="27">
        <f>SUM('7 день'!Q21)</f>
        <v>426.84000000000003</v>
      </c>
      <c r="I15" s="27">
        <f>SUM('8 день'!Q21)</f>
        <v>172.2</v>
      </c>
      <c r="J15" s="27">
        <f>SUM('9 день'!Q21)</f>
        <v>643.48</v>
      </c>
      <c r="K15" s="27">
        <f>SUM('10 день'!Q22)</f>
        <v>343.94</v>
      </c>
      <c r="L15" s="47">
        <f t="shared" si="0"/>
        <v>458.99800000000005</v>
      </c>
      <c r="M15" s="38" t="s">
        <v>208</v>
      </c>
    </row>
    <row r="16" spans="1:13">
      <c r="A16" s="92" t="s">
        <v>87</v>
      </c>
      <c r="B16" s="84">
        <f>SUM('1 день'!R36)</f>
        <v>6.1</v>
      </c>
      <c r="C16" s="27">
        <f>SUM('2 день'!R20)</f>
        <v>6.3420000000000005</v>
      </c>
      <c r="D16" s="27">
        <f>SUM('3 день'!R22)</f>
        <v>6.2</v>
      </c>
      <c r="E16" s="27">
        <f>SUM('4 день'!R21)</f>
        <v>5.45</v>
      </c>
      <c r="F16" s="27">
        <f>SUM('5 день'!R20)</f>
        <v>4.0150000000000006</v>
      </c>
      <c r="G16" s="27">
        <f>SUM('6 день'!R21)</f>
        <v>8.6149999999999984</v>
      </c>
      <c r="H16" s="27">
        <f>SUM('7 день'!R21)</f>
        <v>5.9140000000000006</v>
      </c>
      <c r="I16" s="27">
        <f>SUM('8 день'!R21)</f>
        <v>5.41</v>
      </c>
      <c r="J16" s="27">
        <f>SUM('9 день'!R21)</f>
        <v>6.03</v>
      </c>
      <c r="K16" s="27">
        <f>SUM('10 день'!R22)</f>
        <v>5.6899999999999995</v>
      </c>
      <c r="L16" s="47">
        <f t="shared" si="0"/>
        <v>5.9765999999999995</v>
      </c>
      <c r="M16" s="128" t="s">
        <v>209</v>
      </c>
    </row>
    <row r="17" spans="1:13">
      <c r="A17" s="51" t="s">
        <v>26</v>
      </c>
      <c r="B17" s="84">
        <f>SUM('1 день'!S36)</f>
        <v>44.489399999999996</v>
      </c>
      <c r="C17" s="84">
        <f>SUM('2 день'!S20)</f>
        <v>37.971999999999994</v>
      </c>
      <c r="D17" s="84">
        <f>SUM('3 день'!S22)</f>
        <v>38.542000000000002</v>
      </c>
      <c r="E17" s="84">
        <f>SUM('4 день'!S21)</f>
        <v>44.321999999999996</v>
      </c>
      <c r="F17" s="84">
        <f>SUM('5 день'!S20)</f>
        <v>30.642000000000003</v>
      </c>
      <c r="G17" s="84">
        <f>SUM('6 день'!S21)</f>
        <v>42.196399999999997</v>
      </c>
      <c r="H17" s="84">
        <f>SUM('7 день'!S21)</f>
        <v>36.696400000000004</v>
      </c>
      <c r="I17" s="84">
        <f>SUM('8 день'!S21)</f>
        <v>34.741999999999997</v>
      </c>
      <c r="J17" s="84">
        <f>SUM('9 день'!S21)</f>
        <v>40.322000000000003</v>
      </c>
      <c r="K17" s="84">
        <f>SUM('10 день'!S22)</f>
        <v>39.975999999999999</v>
      </c>
      <c r="L17" s="47">
        <f t="shared" si="0"/>
        <v>38.990020000000001</v>
      </c>
      <c r="M17" s="38" t="s">
        <v>199</v>
      </c>
    </row>
  </sheetData>
  <mergeCells count="1">
    <mergeCell ref="A1:M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="75" workbookViewId="0">
      <selection activeCell="U20" sqref="U20"/>
    </sheetView>
  </sheetViews>
  <sheetFormatPr defaultRowHeight="14.4"/>
  <cols>
    <col min="1" max="1" width="11.33203125" customWidth="1"/>
    <col min="2" max="2" width="7.33203125" customWidth="1"/>
    <col min="3" max="3" width="6.5546875" customWidth="1"/>
    <col min="4" max="4" width="6.6640625" customWidth="1"/>
    <col min="5" max="5" width="6.44140625" customWidth="1"/>
    <col min="6" max="7" width="6.6640625" customWidth="1"/>
    <col min="8" max="8" width="6.44140625" customWidth="1"/>
    <col min="9" max="10" width="6.88671875" customWidth="1"/>
    <col min="11" max="11" width="6.44140625" customWidth="1"/>
  </cols>
  <sheetData>
    <row r="1" spans="1:14">
      <c r="A1" s="198" t="s">
        <v>171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03"/>
      <c r="M1" s="203"/>
      <c r="N1" s="203"/>
    </row>
    <row r="2" spans="1:14" ht="80.099999999999994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30.6">
      <c r="A3" s="39"/>
      <c r="B3" s="4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 t="s">
        <v>15</v>
      </c>
      <c r="H3" s="42" t="s">
        <v>16</v>
      </c>
      <c r="I3" s="42" t="s">
        <v>17</v>
      </c>
      <c r="J3" s="42" t="s">
        <v>18</v>
      </c>
      <c r="K3" s="42" t="s">
        <v>19</v>
      </c>
      <c r="L3" s="43" t="s">
        <v>59</v>
      </c>
      <c r="M3" s="43" t="s">
        <v>27</v>
      </c>
      <c r="N3" s="43" t="s">
        <v>28</v>
      </c>
    </row>
    <row r="4" spans="1:14" ht="18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4"/>
      <c r="M4" s="43"/>
      <c r="N4" s="41"/>
    </row>
    <row r="5" spans="1:14" ht="18">
      <c r="A5" s="41" t="s">
        <v>21</v>
      </c>
      <c r="B5" s="25">
        <f>SUM('1 день'!C26)*100/90</f>
        <v>29.944444444444443</v>
      </c>
      <c r="C5" s="25">
        <f>SUM('2 день'!C10)*100/90</f>
        <v>32.300000000000004</v>
      </c>
      <c r="D5" s="25">
        <f>SUM('3 день'!C12)*100/90</f>
        <v>26.411111111111111</v>
      </c>
      <c r="E5" s="25">
        <f>SUM('4 день'!C12)*100/90</f>
        <v>39.899999999999991</v>
      </c>
      <c r="F5" s="25">
        <f>SUM('5 день'!C11)*100/90</f>
        <v>30.411111111111111</v>
      </c>
      <c r="G5" s="25">
        <f>SUM('6 день'!C11)*100/90</f>
        <v>26.922222222222221</v>
      </c>
      <c r="H5" s="25">
        <f>SUM('7 день'!C12)*100/90</f>
        <v>35.32222222222223</v>
      </c>
      <c r="I5" s="25">
        <f>SUM('8 день'!C10)*100/90</f>
        <v>24.81111111111111</v>
      </c>
      <c r="J5" s="25">
        <f>SUM('9 день'!C11)*100/90</f>
        <v>34.522222222222219</v>
      </c>
      <c r="K5" s="25">
        <f>SUM('10 день'!C12)*100/90</f>
        <v>17.644444444444446</v>
      </c>
      <c r="L5" s="44">
        <f>SUM(B5:K5)/10</f>
        <v>29.818888888888885</v>
      </c>
      <c r="M5" s="31"/>
      <c r="N5" s="45"/>
    </row>
    <row r="6" spans="1:14" ht="18">
      <c r="A6" s="41" t="s">
        <v>5</v>
      </c>
      <c r="B6" s="25">
        <f>SUM('1 день'!D26)*100/92</f>
        <v>27.858695652173914</v>
      </c>
      <c r="C6" s="25">
        <f>SUM('2 день'!D10)*100/92</f>
        <v>23.315217391304344</v>
      </c>
      <c r="D6" s="25">
        <f>SUM('3 день'!D12)*100/92</f>
        <v>20.913043478260867</v>
      </c>
      <c r="E6" s="25">
        <f>SUM('4 день'!D12)*100/92</f>
        <v>35.076086956521742</v>
      </c>
      <c r="F6" s="25">
        <f>SUM('5 день'!D11)*100/92</f>
        <v>23.141304347826082</v>
      </c>
      <c r="G6" s="25">
        <f>SUM('6 день'!D11)*100/92</f>
        <v>28.086956521739125</v>
      </c>
      <c r="H6" s="25">
        <f>SUM('7 день'!D12)*100/92</f>
        <v>37.456521739130437</v>
      </c>
      <c r="I6" s="25">
        <f>SUM('8 день'!D10)*100/92</f>
        <v>22.434782608695649</v>
      </c>
      <c r="J6" s="25">
        <f>SUM('9 день'!D11)*100/92</f>
        <v>31.673913043478262</v>
      </c>
      <c r="K6" s="25">
        <f>SUM('10 день'!D12)*100/92</f>
        <v>34.239130434782602</v>
      </c>
      <c r="L6" s="44">
        <f t="shared" ref="L6:L12" si="0">SUM(B6:K6)/10</f>
        <v>28.419565217391305</v>
      </c>
      <c r="M6" s="31"/>
      <c r="N6" s="45"/>
    </row>
    <row r="7" spans="1:14" ht="18">
      <c r="A7" s="41" t="s">
        <v>6</v>
      </c>
      <c r="B7" s="25">
        <f>SUM('1 день'!E26)*100/383</f>
        <v>27.958224543080945</v>
      </c>
      <c r="C7" s="25">
        <f>SUM('2 день'!E10)*100/383</f>
        <v>24.033942558746741</v>
      </c>
      <c r="D7" s="25">
        <f>SUM('3 день'!E12)*100/383</f>
        <v>33.929503916449079</v>
      </c>
      <c r="E7" s="25">
        <f>SUM('4 день'!E12)*100/383</f>
        <v>16.563968668407309</v>
      </c>
      <c r="F7" s="25">
        <f>SUM('5 день'!E11)*100/383</f>
        <v>22.075718015665799</v>
      </c>
      <c r="G7" s="25">
        <f>SUM('6 день'!E11)*100/383</f>
        <v>23.250652741514365</v>
      </c>
      <c r="H7" s="25">
        <f>SUM('7 день'!E12)*100/383</f>
        <v>14.402088772845953</v>
      </c>
      <c r="I7" s="25">
        <f>SUM('8 день'!E10)*100/383</f>
        <v>29.882506527415138</v>
      </c>
      <c r="J7" s="25">
        <f>SUM('9 день'!E11)*100/383</f>
        <v>29.673629242819842</v>
      </c>
      <c r="K7" s="25">
        <f>SUM('10 день'!E12)*100/383</f>
        <v>28.530026109660575</v>
      </c>
      <c r="L7" s="44">
        <f t="shared" si="0"/>
        <v>25.030026109660575</v>
      </c>
      <c r="M7" s="31"/>
      <c r="N7" s="45"/>
    </row>
    <row r="8" spans="1:14" ht="18">
      <c r="A8" s="41" t="s">
        <v>7</v>
      </c>
      <c r="B8" s="25">
        <f>SUM('1 день'!F26)*100/2720</f>
        <v>25.957720588235293</v>
      </c>
      <c r="C8" s="25">
        <f>SUM('2 день'!F10)*100/2720</f>
        <v>26.220588235294116</v>
      </c>
      <c r="D8" s="25">
        <f>SUM('3 день'!F12)*100/2720</f>
        <v>24.555882352941175</v>
      </c>
      <c r="E8" s="25">
        <f>SUM('4 день'!F12)*100/2720</f>
        <v>24.288235294117651</v>
      </c>
      <c r="F8" s="25">
        <f>SUM('5 день'!F11)*100/2720</f>
        <v>21.066176470588236</v>
      </c>
      <c r="G8" s="25">
        <f>SUM('6 день'!F11)*100/2720</f>
        <v>25.966911764705884</v>
      </c>
      <c r="H8" s="25">
        <f>SUM('7 день'!F12)*100/2720</f>
        <v>23.368750000000006</v>
      </c>
      <c r="I8" s="25">
        <f>SUM('8 день'!F10)*100/2720</f>
        <v>21.841176470588238</v>
      </c>
      <c r="J8" s="25">
        <f>SUM('9 день'!F11)*100/2720</f>
        <v>25.084558823529413</v>
      </c>
      <c r="K8" s="25">
        <f>SUM('10 день'!F12)*100/2720</f>
        <v>31.415441176470587</v>
      </c>
      <c r="L8" s="44">
        <v>24.9</v>
      </c>
      <c r="M8" s="31" t="s">
        <v>210</v>
      </c>
      <c r="N8" s="45"/>
    </row>
    <row r="9" spans="1:14" ht="17.399999999999999">
      <c r="A9" s="40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4"/>
      <c r="M9" s="43"/>
      <c r="N9" s="32"/>
    </row>
    <row r="10" spans="1:14" ht="18">
      <c r="A10" s="41" t="s">
        <v>4</v>
      </c>
      <c r="B10" s="25">
        <f>SUM('1 день'!C35)*100/90</f>
        <v>28.577777777777779</v>
      </c>
      <c r="C10" s="25">
        <f>SUM('2 день'!C19)*100/90</f>
        <v>26.677777777777777</v>
      </c>
      <c r="D10" s="25">
        <f>SUM('3 день'!C21)*100/90</f>
        <v>31.944444444444436</v>
      </c>
      <c r="E10" s="25">
        <f>SUM('4 день'!C20)*100/90</f>
        <v>27.966666666666665</v>
      </c>
      <c r="F10" s="25">
        <f>SUM('5 день'!C19)*100/90</f>
        <v>30.522222222222222</v>
      </c>
      <c r="G10" s="25">
        <f>SUM('6 день'!C20)*100/90</f>
        <v>29.877777777777776</v>
      </c>
      <c r="H10" s="25">
        <f>SUM('7 день'!C20)*100/90</f>
        <v>29.266666666666673</v>
      </c>
      <c r="I10" s="25">
        <f>SUM('8 день'!C20)*100/90</f>
        <v>35.033333333333331</v>
      </c>
      <c r="J10" s="25">
        <f>SUM('9 день'!C20)*100/90</f>
        <v>29.533333333333335</v>
      </c>
      <c r="K10" s="25">
        <f>SUM('10 день'!C21)*100/90</f>
        <v>32.32222222222223</v>
      </c>
      <c r="L10" s="44">
        <f t="shared" si="0"/>
        <v>30.172222222222224</v>
      </c>
      <c r="M10" s="31"/>
      <c r="N10" s="45"/>
    </row>
    <row r="11" spans="1:14" ht="18">
      <c r="A11" s="41" t="s">
        <v>5</v>
      </c>
      <c r="B11" s="25">
        <f>SUM('1 день'!D35)*100/92</f>
        <v>33.206521739130437</v>
      </c>
      <c r="C11" s="25">
        <f>SUM('2 день'!D19)*100/92</f>
        <v>32.826086956521742</v>
      </c>
      <c r="D11" s="25">
        <f>SUM('3 день'!D21)*100/92</f>
        <v>39.891304347826093</v>
      </c>
      <c r="E11" s="25">
        <f>SUM('4 день'!D20)*100/92</f>
        <v>27.717391304347824</v>
      </c>
      <c r="F11" s="25">
        <f>SUM('5 день'!D19)*100/92</f>
        <v>30.217391304347821</v>
      </c>
      <c r="G11" s="25">
        <f>SUM('6 день'!D20)*100/92</f>
        <v>30.173913043478262</v>
      </c>
      <c r="H11" s="25">
        <f>SUM('7 день'!D20)*100/92</f>
        <v>16.565217391304351</v>
      </c>
      <c r="I11" s="25">
        <f>SUM('8 день'!D20)*100/92</f>
        <v>43.75</v>
      </c>
      <c r="J11" s="25">
        <f>SUM('9 день'!D20)*100/92</f>
        <v>31.684782608695652</v>
      </c>
      <c r="K11" s="25">
        <f>SUM('10 день'!D21)*100/92</f>
        <v>25.369565217391305</v>
      </c>
      <c r="L11" s="44">
        <f t="shared" si="0"/>
        <v>31.140217391304343</v>
      </c>
      <c r="M11" s="31"/>
      <c r="N11" s="45"/>
    </row>
    <row r="12" spans="1:14" ht="18">
      <c r="A12" s="41" t="s">
        <v>6</v>
      </c>
      <c r="B12" s="25">
        <f>SUM('1 день'!E35)*100/383</f>
        <v>31.919060052219322</v>
      </c>
      <c r="C12" s="25">
        <f>SUM('2 день'!E19)*100/383</f>
        <v>38.814621409921671</v>
      </c>
      <c r="D12" s="25">
        <f>SUM('3 день'!E21)*100/383</f>
        <v>31.036553524804177</v>
      </c>
      <c r="E12" s="25">
        <f>SUM('4 день'!E20)*100/383</f>
        <v>29.313315926892955</v>
      </c>
      <c r="F12" s="25">
        <f>SUM('5 день'!E19)*100/383</f>
        <v>35.261096605744129</v>
      </c>
      <c r="G12" s="25">
        <f>SUM('6 день'!E20)*100/383</f>
        <v>26.984334203655351</v>
      </c>
      <c r="H12" s="25">
        <f>SUM('7 день'!E20)*100/383</f>
        <v>41.898172323759788</v>
      </c>
      <c r="I12" s="25">
        <f>SUM('8 день'!E20)*100/383</f>
        <v>39.049608355091387</v>
      </c>
      <c r="J12" s="25">
        <f>SUM('9 день'!E20)*100/383</f>
        <v>36.187989556135769</v>
      </c>
      <c r="K12" s="25">
        <f>SUM('10 день'!E21)*100/383</f>
        <v>33.033942558746745</v>
      </c>
      <c r="L12" s="44">
        <f t="shared" si="0"/>
        <v>34.349869451697131</v>
      </c>
      <c r="M12" s="31"/>
      <c r="N12" s="45"/>
    </row>
    <row r="13" spans="1:14" ht="18">
      <c r="A13" s="41" t="s">
        <v>7</v>
      </c>
      <c r="B13" s="25">
        <f>SUM('1 день'!F35)*100/2720</f>
        <v>35.663235294117648</v>
      </c>
      <c r="C13" s="25">
        <f>SUM('2 день'!F19)*100/2720</f>
        <v>32.69705882352941</v>
      </c>
      <c r="D13" s="25">
        <f>SUM('3 день'!F21)*100/2720</f>
        <v>33.433823529411768</v>
      </c>
      <c r="E13" s="25">
        <f>SUM('4 день'!F20)*100/2720</f>
        <v>34.25</v>
      </c>
      <c r="F13" s="25">
        <f>SUM('5 день'!F19)*100/2720</f>
        <v>31.125</v>
      </c>
      <c r="G13" s="25">
        <f>SUM('6 день'!F20)*100/2720</f>
        <v>29.118382352941182</v>
      </c>
      <c r="H13" s="25">
        <f>SUM('7 день'!F20)*100/2720</f>
        <v>31.115808823529413</v>
      </c>
      <c r="I13" s="25">
        <f>SUM('8 день'!F20)*100/2720</f>
        <v>39.887500000000003</v>
      </c>
      <c r="J13" s="25">
        <f>SUM('9 день'!F20)*100/2720</f>
        <v>30.891911764705881</v>
      </c>
      <c r="K13" s="25">
        <f>SUM('10 день'!F21)*100/2720</f>
        <v>31.233455882352942</v>
      </c>
      <c r="L13" s="44">
        <v>32.799999999999997</v>
      </c>
      <c r="M13" s="31" t="s">
        <v>211</v>
      </c>
      <c r="N13" s="45"/>
    </row>
    <row r="14" spans="1:14" ht="20.399999999999999">
      <c r="A14" s="40" t="s">
        <v>22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4"/>
      <c r="M14" s="43" t="s">
        <v>57</v>
      </c>
      <c r="N14" s="32"/>
    </row>
    <row r="15" spans="1:14" ht="18">
      <c r="A15" s="41" t="s">
        <v>4</v>
      </c>
      <c r="B15" s="49">
        <f>SUM(B5+B10)</f>
        <v>58.522222222222226</v>
      </c>
      <c r="C15" s="49">
        <f t="shared" ref="C15:L15" si="1">SUM(C5+C10)</f>
        <v>58.977777777777781</v>
      </c>
      <c r="D15" s="49">
        <f t="shared" si="1"/>
        <v>58.355555555555547</v>
      </c>
      <c r="E15" s="49">
        <f t="shared" si="1"/>
        <v>67.86666666666666</v>
      </c>
      <c r="F15" s="49">
        <f t="shared" si="1"/>
        <v>60.933333333333337</v>
      </c>
      <c r="G15" s="49">
        <f t="shared" si="1"/>
        <v>56.8</v>
      </c>
      <c r="H15" s="49">
        <f t="shared" si="1"/>
        <v>64.588888888888903</v>
      </c>
      <c r="I15" s="49">
        <f t="shared" si="1"/>
        <v>59.844444444444441</v>
      </c>
      <c r="J15" s="49">
        <f t="shared" si="1"/>
        <v>64.055555555555557</v>
      </c>
      <c r="K15" s="49">
        <f t="shared" si="1"/>
        <v>49.966666666666676</v>
      </c>
      <c r="L15" s="49">
        <f t="shared" si="1"/>
        <v>59.99111111111111</v>
      </c>
      <c r="M15" s="31">
        <v>100</v>
      </c>
      <c r="N15" s="45">
        <f>SUM(L15)/M15*100-100</f>
        <v>-40.00888888888889</v>
      </c>
    </row>
    <row r="16" spans="1:14" ht="18">
      <c r="A16" s="41" t="s">
        <v>5</v>
      </c>
      <c r="B16" s="49">
        <f>SUM(B6+B11)</f>
        <v>61.065217391304351</v>
      </c>
      <c r="C16" s="49">
        <f t="shared" ref="C16:L16" si="2">SUM(C6+C11)</f>
        <v>56.141304347826086</v>
      </c>
      <c r="D16" s="49">
        <f t="shared" si="2"/>
        <v>60.804347826086961</v>
      </c>
      <c r="E16" s="49">
        <f t="shared" si="2"/>
        <v>62.793478260869563</v>
      </c>
      <c r="F16" s="49">
        <f t="shared" si="2"/>
        <v>53.358695652173907</v>
      </c>
      <c r="G16" s="49">
        <f t="shared" si="2"/>
        <v>58.260869565217391</v>
      </c>
      <c r="H16" s="49">
        <f t="shared" si="2"/>
        <v>54.021739130434788</v>
      </c>
      <c r="I16" s="49">
        <f t="shared" si="2"/>
        <v>66.184782608695656</v>
      </c>
      <c r="J16" s="49">
        <f t="shared" si="2"/>
        <v>63.358695652173914</v>
      </c>
      <c r="K16" s="49">
        <f t="shared" si="2"/>
        <v>59.608695652173907</v>
      </c>
      <c r="L16" s="49">
        <f t="shared" si="2"/>
        <v>59.559782608695649</v>
      </c>
      <c r="M16" s="31">
        <v>100</v>
      </c>
      <c r="N16" s="45">
        <f>SUM(L16)/M16*100-100</f>
        <v>-40.440217391304358</v>
      </c>
    </row>
    <row r="17" spans="1:14" ht="18">
      <c r="A17" s="41" t="s">
        <v>6</v>
      </c>
      <c r="B17" s="49">
        <f>SUM(B7+B12)</f>
        <v>59.877284595300267</v>
      </c>
      <c r="C17" s="49">
        <f t="shared" ref="C17:L17" si="3">SUM(C7+C12)</f>
        <v>62.848563968668415</v>
      </c>
      <c r="D17" s="49">
        <f t="shared" si="3"/>
        <v>64.966057441253255</v>
      </c>
      <c r="E17" s="49">
        <f t="shared" si="3"/>
        <v>45.877284595300267</v>
      </c>
      <c r="F17" s="49">
        <f t="shared" si="3"/>
        <v>57.336814621409928</v>
      </c>
      <c r="G17" s="49">
        <f t="shared" si="3"/>
        <v>50.234986945169716</v>
      </c>
      <c r="H17" s="49">
        <f t="shared" si="3"/>
        <v>56.300261096605738</v>
      </c>
      <c r="I17" s="49">
        <f t="shared" si="3"/>
        <v>68.932114882506525</v>
      </c>
      <c r="J17" s="49">
        <f t="shared" si="3"/>
        <v>65.861618798955618</v>
      </c>
      <c r="K17" s="49">
        <f t="shared" si="3"/>
        <v>61.56396866840732</v>
      </c>
      <c r="L17" s="49">
        <f t="shared" si="3"/>
        <v>59.379895561357706</v>
      </c>
      <c r="M17" s="31">
        <v>100</v>
      </c>
      <c r="N17" s="45">
        <f>SUM(L17)/M17*100-100</f>
        <v>-40.620104438642294</v>
      </c>
    </row>
    <row r="18" spans="1:14" ht="18">
      <c r="A18" s="41" t="s">
        <v>7</v>
      </c>
      <c r="B18" s="49">
        <f>SUM(B8+B13)</f>
        <v>61.620955882352945</v>
      </c>
      <c r="C18" s="49">
        <f t="shared" ref="C18:L18" si="4">SUM(C8+C13)</f>
        <v>58.917647058823526</v>
      </c>
      <c r="D18" s="49">
        <f t="shared" si="4"/>
        <v>57.989705882352943</v>
      </c>
      <c r="E18" s="49">
        <f t="shared" si="4"/>
        <v>58.538235294117655</v>
      </c>
      <c r="F18" s="49">
        <f t="shared" si="4"/>
        <v>52.191176470588232</v>
      </c>
      <c r="G18" s="49">
        <f t="shared" si="4"/>
        <v>55.085294117647067</v>
      </c>
      <c r="H18" s="49">
        <f t="shared" si="4"/>
        <v>54.484558823529419</v>
      </c>
      <c r="I18" s="49">
        <f t="shared" si="4"/>
        <v>61.72867647058824</v>
      </c>
      <c r="J18" s="49">
        <f t="shared" si="4"/>
        <v>55.976470588235294</v>
      </c>
      <c r="K18" s="49">
        <f t="shared" si="4"/>
        <v>62.648897058823529</v>
      </c>
      <c r="L18" s="49">
        <f t="shared" si="4"/>
        <v>57.699999999999996</v>
      </c>
      <c r="M18" s="31">
        <v>100</v>
      </c>
      <c r="N18" s="45">
        <f>SUM(L18)/M18*100-100</f>
        <v>-42.300000000000004</v>
      </c>
    </row>
  </sheetData>
  <mergeCells count="1">
    <mergeCell ref="A1:N2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="75" workbookViewId="0">
      <selection activeCell="L9" sqref="L9"/>
    </sheetView>
  </sheetViews>
  <sheetFormatPr defaultRowHeight="14.4"/>
  <cols>
    <col min="2" max="2" width="7.44140625" customWidth="1"/>
    <col min="3" max="3" width="8.44140625" customWidth="1"/>
    <col min="4" max="4" width="7.5546875" customWidth="1"/>
    <col min="5" max="5" width="7.44140625" customWidth="1"/>
    <col min="6" max="6" width="7.33203125" customWidth="1"/>
    <col min="7" max="8" width="7.88671875" customWidth="1"/>
    <col min="9" max="9" width="9.33203125" customWidth="1"/>
    <col min="10" max="10" width="8.44140625" customWidth="1"/>
    <col min="11" max="11" width="7.5546875" customWidth="1"/>
  </cols>
  <sheetData>
    <row r="1" spans="1:14" ht="16.350000000000001" customHeight="1">
      <c r="A1" s="204" t="s">
        <v>172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05"/>
    </row>
    <row r="2" spans="1:14" ht="44.8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55.2">
      <c r="A3" s="31"/>
      <c r="B3" s="30" t="s">
        <v>10</v>
      </c>
      <c r="C3" s="30" t="s">
        <v>11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29" t="s">
        <v>59</v>
      </c>
      <c r="M3" s="29" t="s">
        <v>27</v>
      </c>
      <c r="N3" s="43" t="s">
        <v>28</v>
      </c>
    </row>
    <row r="4" spans="1:14" ht="30.6">
      <c r="A4" s="26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7"/>
      <c r="M4" s="43" t="s">
        <v>58</v>
      </c>
      <c r="N4" s="46"/>
    </row>
    <row r="5" spans="1:14" ht="18">
      <c r="A5" s="36" t="s">
        <v>23</v>
      </c>
      <c r="B5" s="52">
        <f>SUM('таблица №2'!B5)*100/1200</f>
        <v>68.49166666666666</v>
      </c>
      <c r="C5" s="52">
        <f>SUM('таблица №2'!C5)*100/1200</f>
        <v>59.911666666666669</v>
      </c>
      <c r="D5" s="52">
        <f>SUM('таблица №2'!D5)*100/1200</f>
        <v>62.516666666666666</v>
      </c>
      <c r="E5" s="52">
        <f>SUM('таблица №2'!E5)*100/1200</f>
        <v>57.829166666666666</v>
      </c>
      <c r="F5" s="52">
        <f>SUM('таблица №2'!F5)*100/1200</f>
        <v>63.222499999999997</v>
      </c>
      <c r="G5" s="52">
        <f>SUM('таблица №2'!G5)*100/1200</f>
        <v>68.733333333333334</v>
      </c>
      <c r="H5" s="52">
        <f>SUM('таблица №2'!H5)*100/1200</f>
        <v>66.715833333333322</v>
      </c>
      <c r="I5" s="52">
        <f>SUM('таблица №2'!I5)*100/1200</f>
        <v>47.914166666666667</v>
      </c>
      <c r="J5" s="52">
        <f>SUM('таблица №2'!J5)*100/1200</f>
        <v>60.68333333333333</v>
      </c>
      <c r="K5" s="52">
        <f>SUM('таблица №2'!K5)*100/1200</f>
        <v>42.426666666666669</v>
      </c>
      <c r="L5" s="47">
        <f t="shared" ref="L5:L17" si="0">SUM(B5:K5)/10</f>
        <v>59.844499999999996</v>
      </c>
      <c r="M5" s="30">
        <v>100</v>
      </c>
      <c r="N5" s="48">
        <f>SUM(L5/M5)*100-100</f>
        <v>-40.155499999999996</v>
      </c>
    </row>
    <row r="6" spans="1:14" ht="15.6">
      <c r="A6" s="50" t="s">
        <v>24</v>
      </c>
      <c r="B6" s="52">
        <f>SUM('таблица №2'!B6)*100/300</f>
        <v>60.363333333333337</v>
      </c>
      <c r="C6" s="52">
        <f>SUM('таблица №2'!C6)*100/300</f>
        <v>58.77</v>
      </c>
      <c r="D6" s="52">
        <f>SUM('таблица №2'!D6)*100/300</f>
        <v>64.623333333333335</v>
      </c>
      <c r="E6" s="52">
        <f>SUM('таблица №2'!E6)*100/300</f>
        <v>58.38</v>
      </c>
      <c r="F6" s="52">
        <f>SUM('таблица №2'!F6)*100/300</f>
        <v>57.74</v>
      </c>
      <c r="G6" s="52">
        <f>SUM('таблица №2'!G6)*100/300</f>
        <v>59.293333333333337</v>
      </c>
      <c r="H6" s="52">
        <f>SUM('таблица №2'!H6)*100/300</f>
        <v>56.366666666666681</v>
      </c>
      <c r="I6" s="52">
        <f>SUM('таблица №2'!I6)*100/300</f>
        <v>62.93333333333333</v>
      </c>
      <c r="J6" s="52">
        <f>SUM('таблица №2'!J6)*100/300</f>
        <v>57.333333333333336</v>
      </c>
      <c r="K6" s="52">
        <f>SUM('таблица №2'!K6)*100/300</f>
        <v>57.703333333333333</v>
      </c>
      <c r="L6" s="47">
        <v>59.2</v>
      </c>
      <c r="M6" s="30">
        <v>100</v>
      </c>
      <c r="N6" s="48">
        <f>SUM(L6/M6)*100-100</f>
        <v>-40.79999999999999</v>
      </c>
    </row>
    <row r="7" spans="1:14" ht="15.6">
      <c r="A7" s="50" t="s">
        <v>25</v>
      </c>
      <c r="B7" s="52">
        <f>SUM('таблица №2'!B7)*100/18</f>
        <v>57.166666666666664</v>
      </c>
      <c r="C7" s="52">
        <f>SUM('таблица №2'!C7)*100/18</f>
        <v>42.888888888888893</v>
      </c>
      <c r="D7" s="52">
        <f>SUM('таблица №2'!D7)*100/18</f>
        <v>46.555555555555564</v>
      </c>
      <c r="E7" s="52">
        <f>SUM('таблица №2'!E7)*100/18</f>
        <v>53.277777777777779</v>
      </c>
      <c r="F7" s="52">
        <f>SUM('таблица №2'!F7)*100/18</f>
        <v>62.111111111111114</v>
      </c>
      <c r="G7" s="52">
        <f>SUM('таблица №2'!G7)*100/18</f>
        <v>41.477777777777774</v>
      </c>
      <c r="H7" s="52">
        <f>SUM('таблица №2'!H7)*100/18</f>
        <v>52.555555555555564</v>
      </c>
      <c r="I7" s="52">
        <f>SUM('таблица №2'!I7)*100/18</f>
        <v>62.888888888888886</v>
      </c>
      <c r="J7" s="52">
        <f>SUM('таблица №2'!J7)*100/18</f>
        <v>59.777777777777764</v>
      </c>
      <c r="K7" s="52">
        <f>SUM('таблица №2'!K7)*100/18</f>
        <v>61.277777777777779</v>
      </c>
      <c r="L7" s="47">
        <f t="shared" si="0"/>
        <v>53.997777777777777</v>
      </c>
      <c r="M7" s="30">
        <v>100</v>
      </c>
      <c r="N7" s="48">
        <f>SUM(L7/M7)*100-100</f>
        <v>-46.002222222222223</v>
      </c>
    </row>
    <row r="8" spans="1:14" ht="15.6">
      <c r="A8" s="92" t="s">
        <v>79</v>
      </c>
      <c r="B8" s="52">
        <f>SUM('таблица №2'!B8)*100/1200</f>
        <v>63.463333333333331</v>
      </c>
      <c r="C8" s="52">
        <f>SUM('таблица №2'!C8)*100/1200</f>
        <v>60.462499999999999</v>
      </c>
      <c r="D8" s="52">
        <f>SUM('таблица №2'!D8)*100/1200</f>
        <v>56.698333333333331</v>
      </c>
      <c r="E8" s="52">
        <f>SUM('таблица №2'!E8)*100/1200</f>
        <v>52.320833333333333</v>
      </c>
      <c r="F8" s="52">
        <f>SUM('таблица №2'!F8)*100/1200</f>
        <v>55.931666666666665</v>
      </c>
      <c r="G8" s="52">
        <f>SUM('таблица №2'!G8)*100/1200</f>
        <v>59.895833333333336</v>
      </c>
      <c r="H8" s="52">
        <f>SUM('таблица №2'!H8)*100/1200</f>
        <v>60.80916666666667</v>
      </c>
      <c r="I8" s="52">
        <f>SUM('таблица №2'!I8)*100/1200</f>
        <v>57.306666666666665</v>
      </c>
      <c r="J8" s="52">
        <f>SUM('таблица №2'!J8)*100/1200</f>
        <v>70.183333333333337</v>
      </c>
      <c r="K8" s="52">
        <f>SUM('таблица №2'!K8)*100/1200</f>
        <v>56.81666666666667</v>
      </c>
      <c r="L8" s="47">
        <v>59.2</v>
      </c>
      <c r="M8" s="30">
        <v>100</v>
      </c>
      <c r="N8" s="48">
        <f t="shared" ref="N8:N16" si="1">SUM(L8/M8)*100-100</f>
        <v>-40.79999999999999</v>
      </c>
    </row>
    <row r="9" spans="1:14" ht="15.6">
      <c r="A9" s="92" t="s">
        <v>80</v>
      </c>
      <c r="B9" s="52">
        <f>SUM('таблица №2'!B9)*100/1200</f>
        <v>64.352916666666673</v>
      </c>
      <c r="C9" s="52">
        <f>SUM('таблица №2'!C9)*100/1200</f>
        <v>61.774999999999999</v>
      </c>
      <c r="D9" s="52">
        <f>SUM('таблица №2'!D9)*100/1200</f>
        <v>63.656666666666652</v>
      </c>
      <c r="E9" s="52">
        <f>SUM('таблица №2'!E9)*100/1200</f>
        <v>56.567500000000003</v>
      </c>
      <c r="F9" s="52">
        <f>SUM('таблица №2'!F9)*100/1200</f>
        <v>58.426666666666655</v>
      </c>
      <c r="G9" s="52">
        <f>SUM('таблица №2'!G9)*100/1200</f>
        <v>59.8</v>
      </c>
      <c r="H9" s="52">
        <f>SUM('таблица №2'!H9)*100/1200</f>
        <v>57.63750000000001</v>
      </c>
      <c r="I9" s="52">
        <f>SUM('таблица №2'!I9)*100/1200</f>
        <v>52.033333333333339</v>
      </c>
      <c r="J9" s="52">
        <f>SUM('таблица №2'!J9)*100/1200</f>
        <v>61.658333333333331</v>
      </c>
      <c r="K9" s="52">
        <f>SUM('таблица №2'!K9)*100/1200</f>
        <v>62.828333333333333</v>
      </c>
      <c r="L9" s="47">
        <f t="shared" si="0"/>
        <v>59.873625000000004</v>
      </c>
      <c r="M9" s="30">
        <v>100</v>
      </c>
      <c r="N9" s="48">
        <f t="shared" si="1"/>
        <v>-40.126374999999989</v>
      </c>
    </row>
    <row r="10" spans="1:14" ht="15.6">
      <c r="A10" s="92" t="s">
        <v>81</v>
      </c>
      <c r="B10" s="52">
        <f>SUM('таблица №2'!B10)*100/0.1</f>
        <v>71.900000000000006</v>
      </c>
      <c r="C10" s="52">
        <f>SUM('таблица №2'!C10)*100/0.1</f>
        <v>40.79999999999999</v>
      </c>
      <c r="D10" s="52">
        <f>SUM('таблица №2'!D10)*100/0.1</f>
        <v>105.6</v>
      </c>
      <c r="E10" s="52">
        <f>SUM('таблица №2'!E10)*100/0.1</f>
        <v>69.700000000000017</v>
      </c>
      <c r="F10" s="52">
        <f>SUM('таблица №2'!F10)*100/0.1</f>
        <v>15.2</v>
      </c>
      <c r="G10" s="52">
        <f>SUM('таблица №2'!G10)*100/0.1</f>
        <v>34.5</v>
      </c>
      <c r="H10" s="52">
        <f>SUM('таблица №2'!H10)*100/0.1</f>
        <v>10</v>
      </c>
      <c r="I10" s="52">
        <f>SUM('таблица №2'!I10)*100/0.1</f>
        <v>98</v>
      </c>
      <c r="J10" s="52">
        <f>SUM('таблица №2'!J10)*100/0.1</f>
        <v>75</v>
      </c>
      <c r="K10" s="52">
        <f>SUM('таблица №2'!K10)*100/0.1</f>
        <v>33.199999999999996</v>
      </c>
      <c r="L10" s="47">
        <f t="shared" si="0"/>
        <v>55.390000000000008</v>
      </c>
      <c r="M10" s="30">
        <v>100</v>
      </c>
      <c r="N10" s="48">
        <f t="shared" si="1"/>
        <v>-44.609999999999992</v>
      </c>
    </row>
    <row r="11" spans="1:14" ht="15.6">
      <c r="A11" s="92" t="s">
        <v>82</v>
      </c>
      <c r="B11" s="52">
        <f>SUM('таблица №2'!B11)*100/0.05</f>
        <v>35.96</v>
      </c>
      <c r="C11" s="52">
        <f>SUM('таблица №2'!C11)*100/0.05</f>
        <v>41.139999999999993</v>
      </c>
      <c r="D11" s="52">
        <f>SUM('таблица №2'!D11)*100/0.05</f>
        <v>68.08</v>
      </c>
      <c r="E11" s="52">
        <f>SUM('таблица №2'!E11)*100/0.05</f>
        <v>42.88</v>
      </c>
      <c r="F11" s="52">
        <f>SUM('таблица №2'!F11)*100/0.05</f>
        <v>56.28</v>
      </c>
      <c r="G11" s="52">
        <f>SUM('таблица №2'!G11)*100/0.05</f>
        <v>114.07999999999998</v>
      </c>
      <c r="H11" s="52">
        <f>SUM('таблица №2'!H11)*100/0.05</f>
        <v>48.080000000000005</v>
      </c>
      <c r="I11" s="52">
        <f>SUM('таблица №2'!I11)*100/0.05</f>
        <v>49.879999999999995</v>
      </c>
      <c r="J11" s="52">
        <f>SUM('таблица №2'!J11)*100/0.05</f>
        <v>119.74000000000001</v>
      </c>
      <c r="K11" s="52">
        <f>SUM('таблица №2'!K11)*100/0.05</f>
        <v>35.659999999999997</v>
      </c>
      <c r="L11" s="47">
        <f>SUM(B11:K11)/10</f>
        <v>61.177999999999983</v>
      </c>
      <c r="M11" s="30">
        <v>100</v>
      </c>
      <c r="N11" s="48">
        <f t="shared" si="1"/>
        <v>-38.82200000000001</v>
      </c>
    </row>
    <row r="12" spans="1:14" ht="15.6">
      <c r="A12" s="92" t="s">
        <v>98</v>
      </c>
      <c r="B12" s="52">
        <f>SUM('таблица №2'!B12)*100/4</f>
        <v>54.974999999999994</v>
      </c>
      <c r="C12" s="52">
        <f>SUM('таблица №2'!C12)*100/4</f>
        <v>51.15</v>
      </c>
      <c r="D12" s="52">
        <f>SUM('таблица №2'!D12)*100/4</f>
        <v>58.875</v>
      </c>
      <c r="E12" s="52">
        <f>SUM('таблица №2'!E12)*100/4</f>
        <v>45.274999999999999</v>
      </c>
      <c r="F12" s="52">
        <f>SUM('таблица №2'!F12)*100/4</f>
        <v>60.224999999999994</v>
      </c>
      <c r="G12" s="52">
        <f>SUM('таблица №2'!G12)*100/4</f>
        <v>61.875</v>
      </c>
      <c r="H12" s="52">
        <f>SUM('таблица №2'!H12)*100/4</f>
        <v>38.875000000000007</v>
      </c>
      <c r="I12" s="52">
        <f>SUM('таблица №2'!I12)*100/4</f>
        <v>44.4</v>
      </c>
      <c r="J12" s="52">
        <f>SUM('таблица №2'!J12)*100/4</f>
        <v>63.545000000000009</v>
      </c>
      <c r="K12" s="52">
        <f>SUM('таблица №2'!K12)*100/4</f>
        <v>41.300000000000004</v>
      </c>
      <c r="L12" s="47">
        <f t="shared" si="0"/>
        <v>52.049500000000002</v>
      </c>
      <c r="M12" s="30">
        <v>100</v>
      </c>
      <c r="N12" s="48">
        <f t="shared" si="1"/>
        <v>-47.950499999999998</v>
      </c>
    </row>
    <row r="13" spans="1:14" ht="15.6">
      <c r="A13" s="92" t="s">
        <v>84</v>
      </c>
      <c r="B13" s="52">
        <f>SUM('таблица №2'!B13)*100/1.4</f>
        <v>68.307142857142864</v>
      </c>
      <c r="C13" s="52">
        <f>SUM('таблица №2'!C13)*100/1.4</f>
        <v>66.635714285714286</v>
      </c>
      <c r="D13" s="52">
        <f>SUM('таблица №2'!D13)*100/1.4</f>
        <v>71.321428571428584</v>
      </c>
      <c r="E13" s="52">
        <f>SUM('таблица №2'!E13)*100/1.4</f>
        <v>33.857142857142861</v>
      </c>
      <c r="F13" s="52">
        <f>SUM('таблица №2'!F13)*100/1.4</f>
        <v>33.142857142857146</v>
      </c>
      <c r="G13" s="52">
        <f>SUM('таблица №2'!G13)*100/1.4</f>
        <v>69.357142857142861</v>
      </c>
      <c r="H13" s="52">
        <f>SUM('таблица №2'!H13)*100/1.4</f>
        <v>40.571428571428569</v>
      </c>
      <c r="I13" s="52">
        <f>SUM('таблица №2'!I13)*100/1.4</f>
        <v>80.285714285714292</v>
      </c>
      <c r="J13" s="52">
        <f>SUM('таблица №2'!J13)*100/1.4</f>
        <v>71.214285714285722</v>
      </c>
      <c r="K13" s="52">
        <f>SUM('таблица №2'!K13)*100/1.4</f>
        <v>61.357142857142868</v>
      </c>
      <c r="L13" s="47">
        <f t="shared" si="0"/>
        <v>59.605000000000004</v>
      </c>
      <c r="M13" s="30">
        <v>100</v>
      </c>
      <c r="N13" s="48">
        <f t="shared" si="1"/>
        <v>-40.394999999999989</v>
      </c>
    </row>
    <row r="14" spans="1:14" ht="15.6">
      <c r="A14" s="92" t="s">
        <v>85</v>
      </c>
      <c r="B14" s="52">
        <f>SUM('таблица №2'!B14)*100/1.6</f>
        <v>54.762500000000003</v>
      </c>
      <c r="C14" s="52">
        <f>SUM('таблица №2'!C14)*100/1.6</f>
        <v>56.456250000000004</v>
      </c>
      <c r="D14" s="52">
        <f>SUM('таблица №2'!D14)*100/1.6</f>
        <v>63.875</v>
      </c>
      <c r="E14" s="52">
        <f>SUM('таблица №2'!E14)*100/1.6</f>
        <v>50.656250000000007</v>
      </c>
      <c r="F14" s="52">
        <f>SUM('таблица №2'!F14)*100/1.6</f>
        <v>37.912500000000001</v>
      </c>
      <c r="G14" s="52">
        <f>SUM('таблица №2'!G14)*100/1.6</f>
        <v>50.393749999999997</v>
      </c>
      <c r="H14" s="52">
        <f>SUM('таблица №2'!H14)*100/1.6</f>
        <v>60.6875</v>
      </c>
      <c r="I14" s="52">
        <f>SUM('таблица №2'!I14)*100/1.6</f>
        <v>60.131249999999994</v>
      </c>
      <c r="J14" s="52">
        <f>SUM('таблица №2'!J14)*100/1.6</f>
        <v>78.518750000000011</v>
      </c>
      <c r="K14" s="52">
        <f>SUM('таблица №2'!K14)*100/1.6</f>
        <v>39.818750000000001</v>
      </c>
      <c r="L14" s="47">
        <f t="shared" si="0"/>
        <v>55.321249999999999</v>
      </c>
      <c r="M14" s="30">
        <v>100</v>
      </c>
      <c r="N14" s="48">
        <f t="shared" si="1"/>
        <v>-44.678750000000001</v>
      </c>
    </row>
    <row r="15" spans="1:14" ht="15.6">
      <c r="A15" s="92" t="s">
        <v>86</v>
      </c>
      <c r="B15" s="52">
        <f>SUM('таблица №2'!B15)*100/900</f>
        <v>52.75333333333333</v>
      </c>
      <c r="C15" s="52">
        <f>SUM('таблица №2'!C15)*100/900</f>
        <v>47.865555555555552</v>
      </c>
      <c r="D15" s="52">
        <f>SUM('таблица №2'!D15)*100/900</f>
        <v>49.702222222222225</v>
      </c>
      <c r="E15" s="52">
        <f>SUM('таблица №2'!E15)*100/900</f>
        <v>53.162222222222219</v>
      </c>
      <c r="F15" s="52">
        <f>SUM('таблица №2'!F15)*100/900</f>
        <v>84.216666666666669</v>
      </c>
      <c r="G15" s="52">
        <f>SUM('таблица №2'!G15)*100/900</f>
        <v>46.024444444444441</v>
      </c>
      <c r="H15" s="52">
        <f>SUM('таблица №2'!H15)*100/900</f>
        <v>47.426666666666669</v>
      </c>
      <c r="I15" s="52">
        <f>SUM('таблица №2'!I15)*100/900</f>
        <v>19.133333333333333</v>
      </c>
      <c r="J15" s="52">
        <f>SUM('таблица №2'!J15)*100/900</f>
        <v>71.497777777777785</v>
      </c>
      <c r="K15" s="52">
        <f>SUM('таблица №2'!K15)*100/900</f>
        <v>38.215555555555554</v>
      </c>
      <c r="L15" s="47">
        <f t="shared" si="0"/>
        <v>50.99977777777778</v>
      </c>
      <c r="M15" s="30">
        <v>100</v>
      </c>
      <c r="N15" s="48">
        <f t="shared" si="1"/>
        <v>-49.00022222222222</v>
      </c>
    </row>
    <row r="16" spans="1:14" ht="15.6">
      <c r="A16" s="92" t="s">
        <v>87</v>
      </c>
      <c r="B16" s="52">
        <f>SUM('таблица №2'!B16)*100/10</f>
        <v>61</v>
      </c>
      <c r="C16" s="52">
        <f>SUM('таблица №2'!C16)*100/10</f>
        <v>63.42</v>
      </c>
      <c r="D16" s="52">
        <f>SUM('таблица №2'!D16)*100/10</f>
        <v>62</v>
      </c>
      <c r="E16" s="52">
        <f>SUM('таблица №2'!E16)*100/10</f>
        <v>54.5</v>
      </c>
      <c r="F16" s="52">
        <f>SUM('таблица №2'!F16)*100/10</f>
        <v>40.150000000000006</v>
      </c>
      <c r="G16" s="52">
        <f>SUM('таблица №2'!G16)*100/10</f>
        <v>86.149999999999991</v>
      </c>
      <c r="H16" s="52">
        <f>SUM('таблица №2'!H16)*100/10</f>
        <v>59.140000000000008</v>
      </c>
      <c r="I16" s="52">
        <f>SUM('таблица №2'!I16)*100/10</f>
        <v>54.1</v>
      </c>
      <c r="J16" s="52">
        <f>SUM('таблица №2'!J16)*100/10</f>
        <v>60.3</v>
      </c>
      <c r="K16" s="52">
        <f>SUM('таблица №2'!K16)*100/10</f>
        <v>56.9</v>
      </c>
      <c r="L16" s="47">
        <f t="shared" si="0"/>
        <v>59.765999999999998</v>
      </c>
      <c r="M16" s="30">
        <v>100</v>
      </c>
      <c r="N16" s="48">
        <f t="shared" si="1"/>
        <v>-40.234000000000002</v>
      </c>
    </row>
    <row r="17" spans="1:14" ht="15.6">
      <c r="A17" s="51" t="s">
        <v>26</v>
      </c>
      <c r="B17" s="52">
        <f>SUM('таблица №2'!B17)*100/70</f>
        <v>63.556285714285707</v>
      </c>
      <c r="C17" s="52">
        <f>SUM('таблица №2'!C17)*100/70</f>
        <v>54.245714285714278</v>
      </c>
      <c r="D17" s="52">
        <f>SUM('таблица №2'!D17)*100/70</f>
        <v>55.06</v>
      </c>
      <c r="E17" s="52">
        <f>SUM('таблица №2'!E17)*100/70</f>
        <v>63.317142857142855</v>
      </c>
      <c r="F17" s="52">
        <f>SUM('таблица №2'!F17)*100/70</f>
        <v>43.774285714285718</v>
      </c>
      <c r="G17" s="52">
        <f>SUM('таблица №2'!G17)*100/70</f>
        <v>60.28057142857142</v>
      </c>
      <c r="H17" s="52">
        <f>SUM('таблица №2'!H17)*100/70</f>
        <v>52.423428571428573</v>
      </c>
      <c r="I17" s="52">
        <f>SUM('таблица №2'!I17)*100/70</f>
        <v>49.631428571428572</v>
      </c>
      <c r="J17" s="52">
        <f>SUM('таблица №2'!J17)*100/70</f>
        <v>57.602857142857147</v>
      </c>
      <c r="K17" s="52">
        <f>SUM('таблица №2'!K17)*100/70</f>
        <v>57.10857142857143</v>
      </c>
      <c r="L17" s="47">
        <f t="shared" si="0"/>
        <v>55.700028571428575</v>
      </c>
      <c r="M17" s="30">
        <v>100</v>
      </c>
      <c r="N17" s="48">
        <f>SUM(L17/M17)*100-100</f>
        <v>-44.299971428571425</v>
      </c>
    </row>
  </sheetData>
  <mergeCells count="1">
    <mergeCell ref="A1:N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J25" sqref="J25"/>
    </sheetView>
  </sheetViews>
  <sheetFormatPr defaultRowHeight="14.4"/>
  <cols>
    <col min="1" max="1" width="13.33203125" customWidth="1"/>
  </cols>
  <sheetData>
    <row r="1" spans="1:13">
      <c r="A1" s="198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41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0.399999999999999">
      <c r="A3" s="39"/>
      <c r="B3" s="4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 t="s">
        <v>15</v>
      </c>
      <c r="H3" s="42" t="s">
        <v>16</v>
      </c>
      <c r="I3" s="42" t="s">
        <v>17</v>
      </c>
      <c r="J3" s="42" t="s">
        <v>18</v>
      </c>
      <c r="K3" s="42" t="s">
        <v>19</v>
      </c>
      <c r="L3" s="43" t="s">
        <v>59</v>
      </c>
      <c r="M3" s="43" t="s">
        <v>267</v>
      </c>
    </row>
    <row r="4" spans="1:13" ht="18">
      <c r="A4" s="40" t="s">
        <v>20</v>
      </c>
      <c r="B4" s="41">
        <f>SUM('1 день'!B26)</f>
        <v>720</v>
      </c>
      <c r="C4" s="41">
        <f>SUM('2 день'!B10)</f>
        <v>630</v>
      </c>
      <c r="D4" s="41">
        <f>SUM('3 день'!B12)</f>
        <v>880</v>
      </c>
      <c r="E4" s="41">
        <f>SUM('4 день'!B12)</f>
        <v>750</v>
      </c>
      <c r="F4" s="41">
        <f>SUM('5 день'!B11)</f>
        <v>680</v>
      </c>
      <c r="G4" s="41">
        <f>SUM('6 день'!B11)</f>
        <v>680</v>
      </c>
      <c r="H4" s="41">
        <f>SUM('7 день'!B12)</f>
        <v>620</v>
      </c>
      <c r="I4" s="41">
        <f>SUM('8 день'!B10)</f>
        <v>590</v>
      </c>
      <c r="J4" s="41">
        <f>SUM('9 день'!B11)</f>
        <v>830</v>
      </c>
      <c r="K4" s="41">
        <f>SUM('10 день'!B12)</f>
        <v>770</v>
      </c>
      <c r="L4" s="39">
        <f>SUM(B4:K4)/10</f>
        <v>715</v>
      </c>
      <c r="M4" s="121">
        <v>550</v>
      </c>
    </row>
    <row r="5" spans="1:13" ht="18">
      <c r="A5" s="40" t="s">
        <v>3</v>
      </c>
      <c r="B5" s="25">
        <f>SUM('1 день'!B35)</f>
        <v>965</v>
      </c>
      <c r="C5" s="25">
        <f>SUM('2 день'!B19)</f>
        <v>995</v>
      </c>
      <c r="D5" s="25">
        <f>SUM('3 день'!B21)</f>
        <v>930</v>
      </c>
      <c r="E5" s="25">
        <v>815</v>
      </c>
      <c r="F5" s="25">
        <f>SUM('5 день'!B19)</f>
        <v>880</v>
      </c>
      <c r="G5" s="25">
        <f>SUM('6 день'!B20)</f>
        <v>964</v>
      </c>
      <c r="H5" s="25">
        <f>SUM('7 день'!B20)</f>
        <v>875</v>
      </c>
      <c r="I5" s="25">
        <f>SUM('8 день'!B20)</f>
        <v>960</v>
      </c>
      <c r="J5" s="25">
        <f>SUM('9 день'!B20)</f>
        <v>970</v>
      </c>
      <c r="K5" s="25">
        <f>SUM('10 день'!B21)</f>
        <v>825</v>
      </c>
      <c r="L5" s="120">
        <f>SUM(B5:K5)/10</f>
        <v>917.9</v>
      </c>
      <c r="M5" s="121">
        <v>800</v>
      </c>
    </row>
  </sheetData>
  <mergeCells count="1">
    <mergeCell ref="A1:M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A19" sqref="A19"/>
    </sheetView>
  </sheetViews>
  <sheetFormatPr defaultRowHeight="14.4"/>
  <cols>
    <col min="1" max="1" width="18.33203125" customWidth="1"/>
    <col min="2" max="7" width="6.44140625" customWidth="1"/>
    <col min="8" max="8" width="6.6640625" customWidth="1"/>
    <col min="9" max="10" width="6.5546875" customWidth="1"/>
    <col min="11" max="11" width="7.44140625" customWidth="1"/>
    <col min="12" max="13" width="9.88671875" customWidth="1"/>
    <col min="14" max="14" width="7.6640625" customWidth="1"/>
  </cols>
  <sheetData>
    <row r="1" spans="1:14" ht="15" customHeight="1">
      <c r="A1" s="198" t="s">
        <v>242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33.450000000000003" customHeight="1">
      <c r="A3" s="54" t="s">
        <v>29</v>
      </c>
      <c r="B3" s="53" t="s">
        <v>30</v>
      </c>
      <c r="C3" s="53" t="s">
        <v>31</v>
      </c>
      <c r="D3" s="53" t="s">
        <v>32</v>
      </c>
      <c r="E3" s="53" t="s">
        <v>33</v>
      </c>
      <c r="F3" s="53" t="s">
        <v>34</v>
      </c>
      <c r="G3" s="53" t="s">
        <v>35</v>
      </c>
      <c r="H3" s="53" t="s">
        <v>36</v>
      </c>
      <c r="I3" s="53" t="s">
        <v>37</v>
      </c>
      <c r="J3" s="53" t="s">
        <v>38</v>
      </c>
      <c r="K3" s="53" t="s">
        <v>39</v>
      </c>
      <c r="L3" s="66" t="s">
        <v>59</v>
      </c>
      <c r="M3" s="66" t="s">
        <v>198</v>
      </c>
      <c r="N3" s="65" t="s">
        <v>53</v>
      </c>
    </row>
    <row r="4" spans="1:14">
      <c r="A4" s="53" t="s">
        <v>40</v>
      </c>
      <c r="B4" s="4">
        <v>70</v>
      </c>
      <c r="C4" s="4">
        <v>70</v>
      </c>
      <c r="D4" s="4">
        <v>70</v>
      </c>
      <c r="E4" s="4">
        <v>70</v>
      </c>
      <c r="F4" s="4">
        <v>70</v>
      </c>
      <c r="G4" s="4">
        <v>70</v>
      </c>
      <c r="H4" s="4">
        <v>70</v>
      </c>
      <c r="I4" s="4">
        <v>70</v>
      </c>
      <c r="J4" s="4">
        <v>70</v>
      </c>
      <c r="K4" s="4">
        <v>70</v>
      </c>
      <c r="L4" s="37">
        <f>SUM(B4:K4)/10</f>
        <v>70</v>
      </c>
      <c r="M4" s="37" t="s">
        <v>212</v>
      </c>
      <c r="N4" s="4">
        <v>120</v>
      </c>
    </row>
    <row r="5" spans="1:14">
      <c r="A5" s="53" t="s">
        <v>41</v>
      </c>
      <c r="B5" s="4">
        <v>120</v>
      </c>
      <c r="C5" s="4">
        <v>126</v>
      </c>
      <c r="D5" s="4">
        <v>120</v>
      </c>
      <c r="E5" s="4">
        <v>120</v>
      </c>
      <c r="F5" s="4">
        <v>120</v>
      </c>
      <c r="G5" s="4">
        <v>120</v>
      </c>
      <c r="H5" s="4">
        <v>120</v>
      </c>
      <c r="I5" s="4">
        <v>128</v>
      </c>
      <c r="J5" s="4">
        <v>126</v>
      </c>
      <c r="K5" s="4">
        <v>90</v>
      </c>
      <c r="L5" s="37">
        <f t="shared" ref="L5:L32" si="0">SUM(B5:K5)/10</f>
        <v>119</v>
      </c>
      <c r="M5" s="37" t="s">
        <v>213</v>
      </c>
      <c r="N5" s="4">
        <v>200</v>
      </c>
    </row>
    <row r="6" spans="1:14">
      <c r="A6" s="53" t="s">
        <v>42</v>
      </c>
      <c r="B6" s="4">
        <v>6</v>
      </c>
      <c r="C6" s="4">
        <v>12</v>
      </c>
      <c r="D6" s="4">
        <v>16.5</v>
      </c>
      <c r="E6" s="4">
        <v>28</v>
      </c>
      <c r="F6" s="4"/>
      <c r="G6" s="4">
        <v>28</v>
      </c>
      <c r="H6" s="4"/>
      <c r="I6" s="4"/>
      <c r="J6" s="4"/>
      <c r="K6" s="4">
        <v>26</v>
      </c>
      <c r="L6" s="37">
        <f t="shared" si="0"/>
        <v>11.65</v>
      </c>
      <c r="M6" s="129" t="s">
        <v>214</v>
      </c>
      <c r="N6" s="4">
        <v>20</v>
      </c>
    </row>
    <row r="7" spans="1:14">
      <c r="A7" s="54" t="s">
        <v>99</v>
      </c>
      <c r="B7" s="4">
        <v>41</v>
      </c>
      <c r="C7" s="4">
        <v>63</v>
      </c>
      <c r="D7" s="4">
        <v>43</v>
      </c>
      <c r="E7" s="4">
        <v>5</v>
      </c>
      <c r="F7" s="4">
        <v>10</v>
      </c>
      <c r="G7" s="4">
        <v>33</v>
      </c>
      <c r="H7" s="4">
        <v>10</v>
      </c>
      <c r="I7" s="4">
        <v>56</v>
      </c>
      <c r="J7" s="4"/>
      <c r="K7" s="4">
        <v>39</v>
      </c>
      <c r="L7" s="37">
        <f t="shared" si="0"/>
        <v>30</v>
      </c>
      <c r="M7" s="37" t="s">
        <v>215</v>
      </c>
      <c r="N7" s="4">
        <v>50</v>
      </c>
    </row>
    <row r="8" spans="1:14" ht="13.65" customHeight="1">
      <c r="A8" s="54" t="s">
        <v>100</v>
      </c>
      <c r="B8" s="4"/>
      <c r="C8" s="4"/>
      <c r="D8" s="4">
        <v>60</v>
      </c>
      <c r="E8" s="4"/>
      <c r="F8" s="4"/>
      <c r="G8" s="4"/>
      <c r="H8" s="4"/>
      <c r="I8" s="4"/>
      <c r="J8" s="4"/>
      <c r="K8" s="4">
        <v>60</v>
      </c>
      <c r="L8" s="37">
        <f t="shared" si="0"/>
        <v>12</v>
      </c>
      <c r="M8" s="129" t="s">
        <v>214</v>
      </c>
      <c r="N8" s="4">
        <v>20</v>
      </c>
    </row>
    <row r="9" spans="1:14">
      <c r="A9" s="53" t="s">
        <v>43</v>
      </c>
      <c r="B9" s="4">
        <v>173</v>
      </c>
      <c r="C9" s="4">
        <v>54</v>
      </c>
      <c r="D9" s="4">
        <v>70</v>
      </c>
      <c r="E9" s="4">
        <v>25</v>
      </c>
      <c r="F9" s="4">
        <v>165</v>
      </c>
      <c r="G9" s="4">
        <v>159</v>
      </c>
      <c r="H9" s="4">
        <v>182</v>
      </c>
      <c r="I9" s="4">
        <v>128</v>
      </c>
      <c r="J9" s="4">
        <v>106</v>
      </c>
      <c r="K9" s="4">
        <v>54</v>
      </c>
      <c r="L9" s="37">
        <f t="shared" si="0"/>
        <v>111.6</v>
      </c>
      <c r="M9" s="37" t="s">
        <v>216</v>
      </c>
      <c r="N9" s="4">
        <v>187</v>
      </c>
    </row>
    <row r="10" spans="1:14">
      <c r="A10" s="4" t="s">
        <v>101</v>
      </c>
      <c r="B10" s="106">
        <v>220</v>
      </c>
      <c r="C10" s="107">
        <v>120</v>
      </c>
      <c r="D10" s="106">
        <v>229</v>
      </c>
      <c r="E10" s="107">
        <v>219</v>
      </c>
      <c r="F10" s="106">
        <v>284</v>
      </c>
      <c r="G10" s="107">
        <v>171</v>
      </c>
      <c r="H10" s="106">
        <v>151</v>
      </c>
      <c r="I10" s="107">
        <v>150</v>
      </c>
      <c r="J10" s="106">
        <v>186</v>
      </c>
      <c r="K10" s="107">
        <v>115</v>
      </c>
      <c r="L10" s="107">
        <f t="shared" si="0"/>
        <v>184.5</v>
      </c>
      <c r="M10" s="107" t="s">
        <v>217</v>
      </c>
      <c r="N10" s="106">
        <v>320</v>
      </c>
    </row>
    <row r="11" spans="1:14">
      <c r="A11" s="54" t="s">
        <v>76</v>
      </c>
      <c r="B11" s="4">
        <v>110</v>
      </c>
      <c r="C11" s="4">
        <v>145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135</v>
      </c>
      <c r="K11" s="4">
        <v>116</v>
      </c>
      <c r="L11" s="37">
        <f t="shared" si="0"/>
        <v>110.6</v>
      </c>
      <c r="M11" s="37" t="s">
        <v>218</v>
      </c>
      <c r="N11" s="4">
        <v>185</v>
      </c>
    </row>
    <row r="12" spans="1:14">
      <c r="A12" s="53" t="s">
        <v>102</v>
      </c>
      <c r="B12" s="4"/>
      <c r="C12" s="4">
        <v>15</v>
      </c>
      <c r="D12" s="4"/>
      <c r="E12" s="4">
        <v>25</v>
      </c>
      <c r="F12" s="4">
        <v>25</v>
      </c>
      <c r="G12" s="4"/>
      <c r="H12" s="4">
        <v>25</v>
      </c>
      <c r="I12" s="4"/>
      <c r="J12" s="4"/>
      <c r="K12" s="4">
        <v>25</v>
      </c>
      <c r="L12" s="37">
        <f t="shared" si="0"/>
        <v>11.5</v>
      </c>
      <c r="M12" s="129" t="s">
        <v>214</v>
      </c>
      <c r="N12" s="4">
        <v>20</v>
      </c>
    </row>
    <row r="13" spans="1:14">
      <c r="A13" s="146" t="s">
        <v>266</v>
      </c>
      <c r="B13" s="4">
        <v>200</v>
      </c>
      <c r="C13" s="4"/>
      <c r="D13" s="4">
        <v>200</v>
      </c>
      <c r="E13" s="4"/>
      <c r="F13" s="4">
        <v>200</v>
      </c>
      <c r="G13" s="4">
        <v>200</v>
      </c>
      <c r="H13" s="4"/>
      <c r="I13" s="4">
        <v>200</v>
      </c>
      <c r="J13" s="4">
        <v>200</v>
      </c>
      <c r="K13" s="4"/>
      <c r="L13" s="37">
        <f t="shared" si="0"/>
        <v>120</v>
      </c>
      <c r="M13" s="37" t="s">
        <v>213</v>
      </c>
      <c r="N13" s="4">
        <v>200</v>
      </c>
    </row>
    <row r="14" spans="1:14">
      <c r="A14" s="146" t="s">
        <v>265</v>
      </c>
      <c r="B14" s="4"/>
      <c r="C14" s="4"/>
      <c r="D14" s="4">
        <v>80</v>
      </c>
      <c r="E14" s="4">
        <v>48</v>
      </c>
      <c r="F14" s="4">
        <v>80</v>
      </c>
      <c r="G14" s="4">
        <v>25</v>
      </c>
      <c r="H14" s="4">
        <v>79</v>
      </c>
      <c r="I14" s="4">
        <v>79</v>
      </c>
      <c r="J14" s="4"/>
      <c r="K14" s="4">
        <v>76</v>
      </c>
      <c r="L14" s="37">
        <f t="shared" si="0"/>
        <v>46.7</v>
      </c>
      <c r="M14" s="37" t="s">
        <v>219</v>
      </c>
      <c r="N14" s="4">
        <v>78</v>
      </c>
    </row>
    <row r="15" spans="1:14" ht="28.8">
      <c r="A15" s="145" t="s">
        <v>259</v>
      </c>
      <c r="B15" s="4">
        <v>110</v>
      </c>
      <c r="C15" s="4"/>
      <c r="D15" s="4"/>
      <c r="E15" s="4"/>
      <c r="F15" s="4"/>
      <c r="G15" s="4"/>
      <c r="H15" s="4"/>
      <c r="I15" s="4"/>
      <c r="J15" s="4">
        <v>100</v>
      </c>
      <c r="K15" s="4"/>
      <c r="L15" s="37">
        <f t="shared" si="0"/>
        <v>21</v>
      </c>
      <c r="M15" s="37" t="s">
        <v>220</v>
      </c>
      <c r="N15" s="4">
        <v>40</v>
      </c>
    </row>
    <row r="16" spans="1:14">
      <c r="A16" s="53" t="s">
        <v>78</v>
      </c>
      <c r="B16" s="4"/>
      <c r="C16" s="4">
        <v>38</v>
      </c>
      <c r="D16" s="4"/>
      <c r="E16" s="4">
        <v>118</v>
      </c>
      <c r="F16" s="4"/>
      <c r="G16" s="4"/>
      <c r="H16" s="4"/>
      <c r="I16" s="4">
        <v>60</v>
      </c>
      <c r="J16" s="4"/>
      <c r="K16" s="4">
        <v>102</v>
      </c>
      <c r="L16" s="37">
        <f t="shared" si="0"/>
        <v>31.8</v>
      </c>
      <c r="M16" s="37" t="s">
        <v>221</v>
      </c>
      <c r="N16" s="4">
        <v>53</v>
      </c>
    </row>
    <row r="17" spans="1:14">
      <c r="A17" s="146" t="s">
        <v>260</v>
      </c>
      <c r="B17" s="4"/>
      <c r="C17" s="4">
        <v>122</v>
      </c>
      <c r="D17" s="4">
        <v>40</v>
      </c>
      <c r="E17" s="4">
        <v>120</v>
      </c>
      <c r="F17" s="4"/>
      <c r="G17" s="4">
        <v>152</v>
      </c>
      <c r="H17" s="4">
        <v>25</v>
      </c>
      <c r="I17" s="4"/>
      <c r="J17" s="4"/>
      <c r="K17" s="4"/>
      <c r="L17" s="37">
        <f t="shared" si="0"/>
        <v>45.9</v>
      </c>
      <c r="M17" s="37" t="s">
        <v>222</v>
      </c>
      <c r="N17" s="4">
        <v>77</v>
      </c>
    </row>
    <row r="18" spans="1:14">
      <c r="A18" s="107" t="s">
        <v>103</v>
      </c>
      <c r="B18" s="107">
        <v>249</v>
      </c>
      <c r="C18" s="107">
        <v>250</v>
      </c>
      <c r="D18" s="107">
        <v>300</v>
      </c>
      <c r="E18" s="107">
        <v>45</v>
      </c>
      <c r="F18" s="107">
        <v>200</v>
      </c>
      <c r="G18" s="107">
        <v>209</v>
      </c>
      <c r="H18" s="107">
        <v>145</v>
      </c>
      <c r="I18" s="107">
        <v>62</v>
      </c>
      <c r="J18" s="107">
        <v>400</v>
      </c>
      <c r="K18" s="107">
        <v>44</v>
      </c>
      <c r="L18" s="107">
        <f t="shared" si="0"/>
        <v>190.4</v>
      </c>
      <c r="M18" s="107" t="s">
        <v>223</v>
      </c>
      <c r="N18" s="107">
        <v>350</v>
      </c>
    </row>
    <row r="19" spans="1:14" ht="21" customHeight="1">
      <c r="A19" s="148" t="s">
        <v>104</v>
      </c>
      <c r="B19" s="107"/>
      <c r="C19" s="107"/>
      <c r="D19" s="107">
        <v>200</v>
      </c>
      <c r="E19" s="107"/>
      <c r="F19" s="107"/>
      <c r="G19" s="107"/>
      <c r="H19" s="107"/>
      <c r="I19" s="107"/>
      <c r="J19" s="107">
        <v>200</v>
      </c>
      <c r="K19" s="107"/>
      <c r="L19" s="107">
        <f t="shared" si="0"/>
        <v>40</v>
      </c>
      <c r="M19" s="107" t="s">
        <v>224</v>
      </c>
      <c r="N19" s="107">
        <v>180</v>
      </c>
    </row>
    <row r="20" spans="1:14">
      <c r="A20" s="107" t="s">
        <v>261</v>
      </c>
      <c r="B20" s="107"/>
      <c r="C20" s="107">
        <v>188</v>
      </c>
      <c r="D20" s="107"/>
      <c r="E20" s="107"/>
      <c r="F20" s="107"/>
      <c r="G20" s="107"/>
      <c r="H20" s="107"/>
      <c r="I20" s="107"/>
      <c r="J20" s="107">
        <v>138</v>
      </c>
      <c r="K20" s="107">
        <v>33</v>
      </c>
      <c r="L20" s="107">
        <f t="shared" si="0"/>
        <v>35.9</v>
      </c>
      <c r="M20" s="107" t="s">
        <v>225</v>
      </c>
      <c r="N20" s="107">
        <v>60</v>
      </c>
    </row>
    <row r="21" spans="1:14">
      <c r="A21" s="107" t="s">
        <v>262</v>
      </c>
      <c r="B21" s="107">
        <v>30</v>
      </c>
      <c r="C21" s="107"/>
      <c r="D21" s="107"/>
      <c r="E21" s="107"/>
      <c r="F21" s="107"/>
      <c r="G21" s="107">
        <v>30</v>
      </c>
      <c r="H21" s="107">
        <v>30</v>
      </c>
      <c r="I21" s="107"/>
      <c r="J21" s="107"/>
      <c r="K21" s="107"/>
      <c r="L21" s="107">
        <f t="shared" si="0"/>
        <v>9</v>
      </c>
      <c r="M21" s="107" t="s">
        <v>226</v>
      </c>
      <c r="N21" s="107">
        <v>15</v>
      </c>
    </row>
    <row r="22" spans="1:14">
      <c r="A22" s="53" t="s">
        <v>44</v>
      </c>
      <c r="B22" s="4">
        <v>12.5</v>
      </c>
      <c r="C22" s="4">
        <v>6</v>
      </c>
      <c r="D22" s="4"/>
      <c r="E22" s="4">
        <v>12.5</v>
      </c>
      <c r="F22" s="4">
        <v>5</v>
      </c>
      <c r="G22" s="4">
        <v>5</v>
      </c>
      <c r="H22" s="4"/>
      <c r="I22" s="4"/>
      <c r="J22" s="4">
        <v>11</v>
      </c>
      <c r="K22" s="4">
        <v>5</v>
      </c>
      <c r="L22" s="37">
        <f t="shared" si="0"/>
        <v>5.7</v>
      </c>
      <c r="M22" s="129" t="s">
        <v>209</v>
      </c>
      <c r="N22" s="4">
        <v>10</v>
      </c>
    </row>
    <row r="23" spans="1:14">
      <c r="A23" s="53" t="s">
        <v>45</v>
      </c>
      <c r="B23" s="4">
        <v>18.5</v>
      </c>
      <c r="C23" s="4">
        <v>16</v>
      </c>
      <c r="D23" s="4">
        <v>28</v>
      </c>
      <c r="E23" s="4">
        <v>15</v>
      </c>
      <c r="F23" s="4">
        <v>13.5</v>
      </c>
      <c r="G23" s="4">
        <v>24</v>
      </c>
      <c r="H23" s="4">
        <v>25</v>
      </c>
      <c r="I23" s="4">
        <v>25</v>
      </c>
      <c r="J23" s="4">
        <v>20</v>
      </c>
      <c r="K23" s="4">
        <v>25</v>
      </c>
      <c r="L23" s="37">
        <f t="shared" si="0"/>
        <v>21</v>
      </c>
      <c r="M23" s="37" t="s">
        <v>227</v>
      </c>
      <c r="N23" s="4">
        <v>35</v>
      </c>
    </row>
    <row r="24" spans="1:14" ht="28.8">
      <c r="A24" s="54" t="s">
        <v>46</v>
      </c>
      <c r="B24" s="4">
        <v>10.5</v>
      </c>
      <c r="C24" s="4">
        <v>8.5</v>
      </c>
      <c r="D24" s="4">
        <v>10</v>
      </c>
      <c r="E24" s="4">
        <v>10.5</v>
      </c>
      <c r="F24" s="4">
        <v>10</v>
      </c>
      <c r="G24" s="4">
        <v>8</v>
      </c>
      <c r="H24" s="4">
        <v>10</v>
      </c>
      <c r="I24" s="4">
        <v>10</v>
      </c>
      <c r="J24" s="4">
        <v>16</v>
      </c>
      <c r="K24" s="4">
        <v>6</v>
      </c>
      <c r="L24" s="37">
        <f t="shared" si="0"/>
        <v>9.9499999999999993</v>
      </c>
      <c r="M24" s="129" t="s">
        <v>228</v>
      </c>
      <c r="N24" s="4">
        <v>18</v>
      </c>
    </row>
    <row r="25" spans="1:14">
      <c r="A25" s="53" t="s">
        <v>47</v>
      </c>
      <c r="B25" s="4">
        <v>30</v>
      </c>
      <c r="C25" s="4">
        <v>4</v>
      </c>
      <c r="D25" s="4"/>
      <c r="E25" s="4">
        <v>100</v>
      </c>
      <c r="F25" s="4"/>
      <c r="G25" s="4"/>
      <c r="H25" s="4">
        <v>100</v>
      </c>
      <c r="I25" s="4"/>
      <c r="J25" s="4">
        <v>2</v>
      </c>
      <c r="K25" s="4">
        <v>2</v>
      </c>
      <c r="L25" s="37">
        <f t="shared" si="0"/>
        <v>23.8</v>
      </c>
      <c r="M25" s="37" t="s">
        <v>220</v>
      </c>
      <c r="N25" s="4">
        <v>40</v>
      </c>
    </row>
    <row r="26" spans="1:14">
      <c r="A26" s="54" t="s">
        <v>77</v>
      </c>
      <c r="B26" s="4">
        <v>26</v>
      </c>
      <c r="C26" s="4">
        <v>24.5</v>
      </c>
      <c r="D26" s="4">
        <v>20</v>
      </c>
      <c r="E26" s="4">
        <v>20</v>
      </c>
      <c r="F26" s="4">
        <v>20</v>
      </c>
      <c r="G26" s="4">
        <v>17</v>
      </c>
      <c r="H26" s="4">
        <v>20</v>
      </c>
      <c r="I26" s="4">
        <v>20</v>
      </c>
      <c r="J26" s="4">
        <v>20</v>
      </c>
      <c r="K26" s="4">
        <v>20</v>
      </c>
      <c r="L26" s="37">
        <f t="shared" si="0"/>
        <v>20.75</v>
      </c>
      <c r="M26" s="37" t="s">
        <v>227</v>
      </c>
      <c r="N26" s="4">
        <v>35</v>
      </c>
    </row>
    <row r="27" spans="1:14" ht="28.8">
      <c r="A27" s="145" t="s">
        <v>263</v>
      </c>
      <c r="B27" s="4"/>
      <c r="C27" s="4"/>
      <c r="D27" s="4"/>
      <c r="E27" s="4">
        <v>40</v>
      </c>
      <c r="F27" s="4"/>
      <c r="G27" s="4"/>
      <c r="H27" s="4"/>
      <c r="I27" s="4">
        <v>35</v>
      </c>
      <c r="J27" s="4"/>
      <c r="K27" s="4"/>
      <c r="L27" s="37">
        <f t="shared" si="0"/>
        <v>7.5</v>
      </c>
      <c r="M27" s="37" t="s">
        <v>226</v>
      </c>
      <c r="N27" s="4">
        <v>15</v>
      </c>
    </row>
    <row r="28" spans="1:14">
      <c r="A28" s="107" t="s">
        <v>48</v>
      </c>
      <c r="B28" s="107">
        <v>3</v>
      </c>
      <c r="C28" s="107"/>
      <c r="D28" s="107"/>
      <c r="E28" s="107">
        <v>3</v>
      </c>
      <c r="F28" s="107"/>
      <c r="G28" s="107"/>
      <c r="H28" s="107">
        <v>4</v>
      </c>
      <c r="I28" s="107"/>
      <c r="J28" s="107"/>
      <c r="K28" s="107"/>
      <c r="L28" s="107">
        <f t="shared" si="0"/>
        <v>1</v>
      </c>
      <c r="M28" s="107" t="s">
        <v>229</v>
      </c>
      <c r="N28" s="107">
        <v>2</v>
      </c>
    </row>
    <row r="29" spans="1:14">
      <c r="A29" s="107" t="s">
        <v>49</v>
      </c>
      <c r="B29" s="107"/>
      <c r="C29" s="107">
        <v>3</v>
      </c>
      <c r="D29" s="107"/>
      <c r="E29" s="107"/>
      <c r="F29" s="107"/>
      <c r="G29" s="107"/>
      <c r="H29" s="107"/>
      <c r="I29" s="107"/>
      <c r="J29" s="107">
        <v>3</v>
      </c>
      <c r="K29" s="107"/>
      <c r="L29" s="107">
        <f t="shared" si="0"/>
        <v>0.6</v>
      </c>
      <c r="M29" s="107" t="s">
        <v>230</v>
      </c>
      <c r="N29" s="107">
        <v>1.2</v>
      </c>
    </row>
    <row r="30" spans="1:14">
      <c r="A30" s="53" t="s">
        <v>61</v>
      </c>
      <c r="B30" s="4"/>
      <c r="C30" s="4"/>
      <c r="D30" s="4">
        <v>6</v>
      </c>
      <c r="E30" s="4"/>
      <c r="F30" s="4"/>
      <c r="G30" s="4">
        <v>6</v>
      </c>
      <c r="H30" s="4"/>
      <c r="I30" s="4"/>
      <c r="J30" s="4"/>
      <c r="K30" s="4"/>
      <c r="L30" s="37">
        <f t="shared" si="0"/>
        <v>1.2</v>
      </c>
      <c r="M30" s="37" t="s">
        <v>229</v>
      </c>
      <c r="N30" s="4">
        <v>2</v>
      </c>
    </row>
    <row r="31" spans="1:14">
      <c r="A31" s="53" t="s">
        <v>62</v>
      </c>
      <c r="B31" s="4"/>
      <c r="C31" s="4"/>
      <c r="D31" s="4"/>
      <c r="E31" s="4"/>
      <c r="F31" s="4"/>
      <c r="G31" s="4"/>
      <c r="H31" s="4"/>
      <c r="I31" s="4"/>
      <c r="J31" s="4"/>
      <c r="K31" s="4">
        <v>1.5</v>
      </c>
      <c r="L31" s="123">
        <f t="shared" si="0"/>
        <v>0.15</v>
      </c>
      <c r="M31" s="123" t="s">
        <v>231</v>
      </c>
      <c r="N31" s="4">
        <v>0.3</v>
      </c>
    </row>
    <row r="32" spans="1:14">
      <c r="A32" s="108" t="s">
        <v>60</v>
      </c>
      <c r="B32" s="108"/>
      <c r="C32" s="108"/>
      <c r="D32" s="108"/>
      <c r="E32" s="108"/>
      <c r="F32" s="108"/>
      <c r="G32" s="108"/>
      <c r="H32" s="108"/>
      <c r="I32" s="108">
        <v>20</v>
      </c>
      <c r="J32" s="108"/>
      <c r="K32" s="108"/>
      <c r="L32" s="108">
        <f t="shared" si="0"/>
        <v>2</v>
      </c>
      <c r="M32" s="122" t="s">
        <v>205</v>
      </c>
      <c r="N32" s="122">
        <v>4</v>
      </c>
    </row>
    <row r="33" spans="1:14">
      <c r="A33" s="146" t="s">
        <v>264</v>
      </c>
      <c r="B33" s="4">
        <v>3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37">
        <f>SUM(B33:K33)/10</f>
        <v>3</v>
      </c>
      <c r="M33" s="37" t="s">
        <v>232</v>
      </c>
      <c r="N33" s="4">
        <v>5</v>
      </c>
    </row>
    <row r="34" spans="1:14">
      <c r="A34" s="108" t="s">
        <v>105</v>
      </c>
      <c r="B34" s="108">
        <v>1.2</v>
      </c>
      <c r="C34" s="108">
        <v>1.2</v>
      </c>
      <c r="D34" s="108">
        <v>1.2</v>
      </c>
      <c r="E34" s="108">
        <v>1.2</v>
      </c>
      <c r="F34" s="108">
        <v>1.2</v>
      </c>
      <c r="G34" s="108">
        <v>1.2</v>
      </c>
      <c r="H34" s="108">
        <v>1.2</v>
      </c>
      <c r="I34" s="108">
        <v>1.2</v>
      </c>
      <c r="J34" s="108">
        <v>1.2</v>
      </c>
      <c r="K34" s="108">
        <v>1.2</v>
      </c>
      <c r="L34" s="108">
        <f>SUM(B34:K34)/10</f>
        <v>1.1999999999999997</v>
      </c>
      <c r="M34" s="122" t="s">
        <v>229</v>
      </c>
      <c r="N34" s="122">
        <v>2</v>
      </c>
    </row>
  </sheetData>
  <mergeCells count="1">
    <mergeCell ref="A1:N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view="pageBreakPreview" zoomScaleSheetLayoutView="100" workbookViewId="0">
      <selection activeCell="A31" sqref="A31"/>
    </sheetView>
  </sheetViews>
  <sheetFormatPr defaultRowHeight="14.4"/>
  <cols>
    <col min="1" max="1" width="24.109375" style="1" customWidth="1"/>
    <col min="2" max="2" width="8.33203125" customWidth="1"/>
    <col min="3" max="3" width="7.44140625" customWidth="1"/>
    <col min="4" max="4" width="8" customWidth="1"/>
    <col min="6" max="6" width="7.6640625" customWidth="1"/>
    <col min="7" max="7" width="6.44140625" customWidth="1"/>
    <col min="8" max="8" width="7.109375" customWidth="1"/>
    <col min="9" max="11" width="5.88671875" customWidth="1"/>
    <col min="12" max="12" width="7.5546875" customWidth="1"/>
    <col min="13" max="13" width="8.109375" customWidth="1"/>
    <col min="14" max="15" width="5.88671875" customWidth="1"/>
    <col min="16" max="16" width="7.5546875" customWidth="1"/>
    <col min="17" max="17" width="5.5546875" customWidth="1"/>
    <col min="18" max="18" width="8" customWidth="1"/>
    <col min="19" max="20" width="7.5546875" customWidth="1"/>
  </cols>
  <sheetData>
    <row r="1" spans="1:20" ht="31.35" customHeight="1">
      <c r="A1" s="85"/>
      <c r="B1" s="85"/>
      <c r="C1" s="85"/>
      <c r="D1" s="85"/>
      <c r="E1" s="85"/>
      <c r="F1" s="85"/>
      <c r="G1" s="85"/>
      <c r="H1" s="85"/>
      <c r="I1" s="85"/>
      <c r="J1" s="90"/>
      <c r="K1" s="90"/>
      <c r="L1" s="90"/>
      <c r="M1" s="90"/>
      <c r="N1" s="90"/>
      <c r="O1" s="90"/>
      <c r="P1" s="90"/>
      <c r="Q1" s="90"/>
      <c r="R1" s="90"/>
      <c r="S1" s="90"/>
      <c r="T1" s="85"/>
    </row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t="6.15" hidden="1" customHeight="1"/>
    <row r="11" spans="1:20" hidden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2.1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ht="4.2" customHeight="1">
      <c r="A13" s="169"/>
      <c r="B13" s="169"/>
      <c r="C13" s="169"/>
      <c r="D13" s="169"/>
      <c r="E13" s="169"/>
      <c r="F13" s="169"/>
      <c r="G13" s="169"/>
    </row>
    <row r="14" spans="1:20" ht="15.6" customHeight="1">
      <c r="A14" s="16"/>
      <c r="B14" s="168" t="s">
        <v>10</v>
      </c>
      <c r="C14" s="168"/>
      <c r="D14" s="168"/>
    </row>
    <row r="16" spans="1:20">
      <c r="A16" s="170" t="s">
        <v>0</v>
      </c>
      <c r="B16" s="33" t="s">
        <v>1</v>
      </c>
      <c r="C16" s="33" t="s">
        <v>4</v>
      </c>
      <c r="D16" s="33" t="s">
        <v>5</v>
      </c>
      <c r="E16" s="34" t="s">
        <v>6</v>
      </c>
      <c r="F16" s="171" t="s">
        <v>7</v>
      </c>
      <c r="G16" s="178" t="s">
        <v>88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15" customHeight="1">
      <c r="A17" s="170"/>
      <c r="B17" s="172" t="s">
        <v>8</v>
      </c>
      <c r="C17" s="173"/>
      <c r="D17" s="173"/>
      <c r="E17" s="173"/>
      <c r="F17" s="171"/>
      <c r="G17" s="176" t="s">
        <v>23</v>
      </c>
      <c r="H17" s="163" t="s">
        <v>24</v>
      </c>
      <c r="I17" s="163" t="s">
        <v>25</v>
      </c>
      <c r="J17" s="174" t="s">
        <v>79</v>
      </c>
      <c r="K17" s="174" t="s">
        <v>80</v>
      </c>
      <c r="L17" s="174" t="s">
        <v>81</v>
      </c>
      <c r="M17" s="174" t="s">
        <v>82</v>
      </c>
      <c r="N17" s="174" t="s">
        <v>83</v>
      </c>
      <c r="O17" s="174" t="s">
        <v>84</v>
      </c>
      <c r="P17" s="174" t="s">
        <v>85</v>
      </c>
      <c r="Q17" s="174" t="s">
        <v>86</v>
      </c>
      <c r="R17" s="174" t="s">
        <v>87</v>
      </c>
      <c r="S17" s="163" t="s">
        <v>26</v>
      </c>
      <c r="T17" s="165" t="s">
        <v>89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177"/>
      <c r="H18" s="164"/>
      <c r="I18" s="164"/>
      <c r="J18" s="175"/>
      <c r="K18" s="175"/>
      <c r="L18" s="175"/>
      <c r="M18" s="175"/>
      <c r="N18" s="175"/>
      <c r="O18" s="175"/>
      <c r="P18" s="175"/>
      <c r="Q18" s="175"/>
      <c r="R18" s="175"/>
      <c r="S18" s="164"/>
      <c r="T18" s="166"/>
    </row>
    <row r="19" spans="1:20" ht="33.75" customHeight="1">
      <c r="A19" s="17" t="s">
        <v>121</v>
      </c>
      <c r="B19" s="6" t="s">
        <v>63</v>
      </c>
      <c r="C19" s="21">
        <v>6.8</v>
      </c>
      <c r="D19" s="98">
        <v>8.25</v>
      </c>
      <c r="E19" s="5">
        <v>53.75</v>
      </c>
      <c r="F19" s="5">
        <v>312.75</v>
      </c>
      <c r="G19" s="4">
        <v>138.25</v>
      </c>
      <c r="H19" s="4">
        <v>16.07</v>
      </c>
      <c r="I19" s="4">
        <v>0.72</v>
      </c>
      <c r="J19" s="4">
        <v>87.75</v>
      </c>
      <c r="K19" s="4">
        <v>67.400000000000006</v>
      </c>
      <c r="L19" s="4">
        <v>0.02</v>
      </c>
      <c r="M19" s="4">
        <v>6.9999999999999999E-4</v>
      </c>
      <c r="N19" s="4">
        <v>0.77</v>
      </c>
      <c r="O19" s="4">
        <v>1.2E-2</v>
      </c>
      <c r="P19" s="4">
        <v>0.03</v>
      </c>
      <c r="Q19" s="4">
        <v>30</v>
      </c>
      <c r="R19" s="4">
        <v>0.3</v>
      </c>
      <c r="S19" s="4">
        <v>1.7000000000000001E-2</v>
      </c>
      <c r="T19" s="4">
        <v>311</v>
      </c>
    </row>
    <row r="20" spans="1:20" ht="15.6">
      <c r="A20" s="17" t="s">
        <v>106</v>
      </c>
      <c r="B20" s="6" t="s">
        <v>160</v>
      </c>
      <c r="C20" s="21">
        <v>5.12</v>
      </c>
      <c r="D20" s="5">
        <v>4.6399999999999997</v>
      </c>
      <c r="E20" s="5">
        <v>0.28000000000000003</v>
      </c>
      <c r="F20" s="5">
        <v>63.5</v>
      </c>
      <c r="G20" s="4">
        <v>22.22</v>
      </c>
      <c r="H20" s="4">
        <v>4.84</v>
      </c>
      <c r="I20" s="4">
        <v>1</v>
      </c>
      <c r="J20" s="4">
        <v>77.56</v>
      </c>
      <c r="K20" s="4">
        <v>3.5000000000000003E-2</v>
      </c>
      <c r="L20" s="4">
        <v>8.0000000000000002E-3</v>
      </c>
      <c r="M20" s="4">
        <v>1.2999999999999999E-2</v>
      </c>
      <c r="N20" s="4">
        <v>0.22</v>
      </c>
      <c r="O20" s="4">
        <v>3.0000000000000001E-3</v>
      </c>
      <c r="P20" s="4">
        <v>0.18</v>
      </c>
      <c r="Q20" s="4">
        <v>75</v>
      </c>
      <c r="R20" s="4">
        <v>5</v>
      </c>
      <c r="S20" s="4"/>
      <c r="T20" s="4">
        <v>337</v>
      </c>
    </row>
    <row r="21" spans="1:20" ht="31.2">
      <c r="A21" s="17" t="s">
        <v>268</v>
      </c>
      <c r="B21" s="6">
        <v>30</v>
      </c>
      <c r="C21" s="21">
        <v>6.96</v>
      </c>
      <c r="D21" s="5">
        <v>8.85</v>
      </c>
      <c r="E21" s="5"/>
      <c r="F21" s="5">
        <v>109.2</v>
      </c>
      <c r="G21" s="4">
        <v>264</v>
      </c>
      <c r="H21" s="4">
        <v>7</v>
      </c>
      <c r="I21" s="4">
        <v>0.2</v>
      </c>
      <c r="J21" s="4">
        <v>100</v>
      </c>
      <c r="K21" s="4">
        <v>17.600000000000001</v>
      </c>
      <c r="L21" s="4"/>
      <c r="M21" s="4">
        <v>3.0000000000000001E-3</v>
      </c>
      <c r="N21" s="4"/>
      <c r="O21" s="4">
        <v>8.0000000000000002E-3</v>
      </c>
      <c r="P21" s="4">
        <v>6.0000000000000001E-3</v>
      </c>
      <c r="Q21" s="4">
        <v>57.6</v>
      </c>
      <c r="R21" s="4" t="s">
        <v>162</v>
      </c>
      <c r="S21" s="4">
        <v>1.44E-2</v>
      </c>
      <c r="T21" s="139" t="s">
        <v>244</v>
      </c>
    </row>
    <row r="22" spans="1:20" ht="15.6">
      <c r="A22" s="17" t="s">
        <v>67</v>
      </c>
      <c r="B22" s="10">
        <v>200</v>
      </c>
      <c r="C22" s="21">
        <v>0.3</v>
      </c>
      <c r="D22" s="109"/>
      <c r="E22" s="109">
        <v>6.7</v>
      </c>
      <c r="F22" s="109">
        <v>27.9</v>
      </c>
      <c r="G22" s="4">
        <v>6.9</v>
      </c>
      <c r="H22" s="4">
        <v>4.5999999999999996</v>
      </c>
      <c r="I22" s="4">
        <v>0.08</v>
      </c>
      <c r="J22" s="4">
        <v>8.5</v>
      </c>
      <c r="K22" s="4">
        <v>10.199999999999999</v>
      </c>
      <c r="L22" s="4"/>
      <c r="M22" s="4"/>
      <c r="N22" s="4"/>
      <c r="O22" s="4"/>
      <c r="P22" s="4">
        <v>1E-3</v>
      </c>
      <c r="Q22" s="4">
        <v>0.38</v>
      </c>
      <c r="R22" s="4"/>
      <c r="S22" s="4">
        <v>0.11600000000000001</v>
      </c>
      <c r="T22" s="4">
        <v>686</v>
      </c>
    </row>
    <row r="23" spans="1:20" ht="15.6">
      <c r="A23" s="17" t="s">
        <v>107</v>
      </c>
      <c r="B23" s="10">
        <v>100</v>
      </c>
      <c r="C23" s="21">
        <v>0.8</v>
      </c>
      <c r="D23" s="112">
        <v>0.2</v>
      </c>
      <c r="E23" s="112">
        <v>7.5</v>
      </c>
      <c r="F23" s="112">
        <v>53</v>
      </c>
      <c r="G23" s="4">
        <v>35</v>
      </c>
      <c r="H23" s="4">
        <v>11</v>
      </c>
      <c r="I23" s="4">
        <v>0.1</v>
      </c>
      <c r="J23" s="4">
        <v>17</v>
      </c>
      <c r="K23" s="4">
        <v>55</v>
      </c>
      <c r="L23" s="4">
        <v>3.0000000000000001E-3</v>
      </c>
      <c r="M23" s="4">
        <v>1E-4</v>
      </c>
      <c r="N23" s="4">
        <v>1.4999999999999999E-2</v>
      </c>
      <c r="O23" s="4">
        <v>6.0000000000000001E-3</v>
      </c>
      <c r="P23" s="4">
        <v>3.0000000000000001E-3</v>
      </c>
      <c r="Q23" s="4">
        <v>10</v>
      </c>
      <c r="R23" s="4"/>
      <c r="S23" s="4">
        <v>33</v>
      </c>
      <c r="T23" s="4"/>
    </row>
    <row r="24" spans="1:20" ht="15.6">
      <c r="A24" s="17" t="s">
        <v>64</v>
      </c>
      <c r="B24" s="10">
        <v>60</v>
      </c>
      <c r="C24" s="21">
        <v>4.42</v>
      </c>
      <c r="D24" s="125">
        <v>2.7</v>
      </c>
      <c r="E24" s="125">
        <v>26.1</v>
      </c>
      <c r="F24" s="125">
        <v>92</v>
      </c>
      <c r="G24" s="4">
        <v>75</v>
      </c>
      <c r="H24" s="4">
        <v>24.6</v>
      </c>
      <c r="I24" s="4">
        <v>0.16</v>
      </c>
      <c r="J24" s="4">
        <v>77.400000000000006</v>
      </c>
      <c r="K24" s="4">
        <v>84.6</v>
      </c>
      <c r="L24" s="4"/>
      <c r="M24" s="4">
        <v>2.0000000000000002E-5</v>
      </c>
      <c r="N24" s="4"/>
      <c r="O24" s="4">
        <v>0.24</v>
      </c>
      <c r="P24" s="4">
        <v>1.4999999999999999E-2</v>
      </c>
      <c r="Q24" s="4"/>
      <c r="R24" s="4"/>
      <c r="S24" s="4">
        <v>1.2E-2</v>
      </c>
      <c r="T24" s="4"/>
    </row>
    <row r="25" spans="1:20" ht="15.6">
      <c r="A25" s="17" t="s">
        <v>65</v>
      </c>
      <c r="B25" s="6">
        <v>30</v>
      </c>
      <c r="C25" s="125">
        <v>2.5499999999999998</v>
      </c>
      <c r="D25" s="125">
        <v>0.99</v>
      </c>
      <c r="E25" s="125">
        <v>12.75</v>
      </c>
      <c r="F25" s="125">
        <v>77.7</v>
      </c>
      <c r="G25" s="4">
        <v>21.9</v>
      </c>
      <c r="H25" s="4">
        <v>12</v>
      </c>
      <c r="I25" s="4">
        <v>0.85</v>
      </c>
      <c r="J25" s="4">
        <v>37.5</v>
      </c>
      <c r="K25" s="4">
        <v>49.8</v>
      </c>
      <c r="L25" s="4"/>
      <c r="M25" s="4"/>
      <c r="N25" s="4">
        <v>1.4999999999999999E-2</v>
      </c>
      <c r="O25" s="4">
        <v>0.13</v>
      </c>
      <c r="P25" s="4">
        <v>0.01</v>
      </c>
      <c r="Q25" s="4"/>
      <c r="R25" s="4"/>
      <c r="S25" s="4">
        <v>1.2E-2</v>
      </c>
      <c r="T25" s="4"/>
    </row>
    <row r="26" spans="1:20" s="19" customFormat="1" ht="15.6">
      <c r="A26" s="2" t="s">
        <v>54</v>
      </c>
      <c r="B26" s="3">
        <v>720</v>
      </c>
      <c r="C26" s="3">
        <f t="shared" ref="C26:I26" si="0">SUM(C19:C25)</f>
        <v>26.95</v>
      </c>
      <c r="D26" s="3">
        <f t="shared" si="0"/>
        <v>25.63</v>
      </c>
      <c r="E26" s="3">
        <f t="shared" si="0"/>
        <v>107.08000000000001</v>
      </c>
      <c r="F26" s="3">
        <v>706.05</v>
      </c>
      <c r="G26" s="3">
        <f t="shared" si="0"/>
        <v>563.27</v>
      </c>
      <c r="H26" s="3">
        <f t="shared" si="0"/>
        <v>80.11</v>
      </c>
      <c r="I26" s="3">
        <f t="shared" si="0"/>
        <v>3.1100000000000003</v>
      </c>
      <c r="J26" s="3">
        <f t="shared" ref="J26:S26" si="1">SUM(J19:J25)</f>
        <v>405.71000000000004</v>
      </c>
      <c r="K26" s="3">
        <f t="shared" si="1"/>
        <v>284.63499999999999</v>
      </c>
      <c r="L26" s="3">
        <f t="shared" si="1"/>
        <v>3.1E-2</v>
      </c>
      <c r="M26" s="3">
        <f t="shared" si="1"/>
        <v>1.6819999999999998E-2</v>
      </c>
      <c r="N26" s="3">
        <f t="shared" si="1"/>
        <v>1.0199999999999998</v>
      </c>
      <c r="O26" s="3">
        <f t="shared" si="1"/>
        <v>0.39900000000000002</v>
      </c>
      <c r="P26" s="3">
        <f t="shared" si="1"/>
        <v>0.245</v>
      </c>
      <c r="Q26" s="3">
        <f t="shared" si="1"/>
        <v>172.98</v>
      </c>
      <c r="R26" s="3">
        <f t="shared" si="1"/>
        <v>5.3</v>
      </c>
      <c r="S26" s="3">
        <f t="shared" si="1"/>
        <v>33.171399999999998</v>
      </c>
      <c r="T26" s="3"/>
    </row>
    <row r="27" spans="1:20" ht="15.6">
      <c r="A27" s="2" t="s">
        <v>3</v>
      </c>
      <c r="B27" s="6"/>
      <c r="C27" s="5"/>
      <c r="D27" s="5"/>
      <c r="E27" s="5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6">
      <c r="A28" s="67" t="s">
        <v>245</v>
      </c>
      <c r="B28" s="68">
        <v>100</v>
      </c>
      <c r="C28" s="69">
        <v>0.8</v>
      </c>
      <c r="D28" s="70">
        <v>2.6</v>
      </c>
      <c r="E28" s="70">
        <v>6.9</v>
      </c>
      <c r="F28" s="70">
        <v>85.36</v>
      </c>
      <c r="G28" s="71">
        <v>16.78</v>
      </c>
      <c r="H28" s="71">
        <v>9.11</v>
      </c>
      <c r="I28" s="72">
        <v>0.04</v>
      </c>
      <c r="J28" s="72">
        <v>20.8</v>
      </c>
      <c r="K28" s="72">
        <v>29.3</v>
      </c>
      <c r="L28" s="72">
        <v>8.9999999999999998E-4</v>
      </c>
      <c r="M28" s="72">
        <v>4.0000000000000003E-5</v>
      </c>
      <c r="N28" s="72">
        <v>1.0999999999999999E-2</v>
      </c>
      <c r="O28" s="72">
        <v>3.3E-3</v>
      </c>
      <c r="P28" s="72">
        <v>3.0000000000000001E-3</v>
      </c>
      <c r="Q28" s="72">
        <v>7.7</v>
      </c>
      <c r="R28" s="72"/>
      <c r="S28" s="72">
        <v>0.05</v>
      </c>
      <c r="T28" s="72">
        <v>78</v>
      </c>
    </row>
    <row r="29" spans="1:20" ht="45.75" customHeight="1">
      <c r="A29" s="11" t="s">
        <v>122</v>
      </c>
      <c r="B29" s="6" t="s">
        <v>63</v>
      </c>
      <c r="C29" s="21">
        <v>6</v>
      </c>
      <c r="D29" s="5">
        <v>3.75</v>
      </c>
      <c r="E29" s="5">
        <v>8.75</v>
      </c>
      <c r="F29" s="5">
        <v>119</v>
      </c>
      <c r="G29" s="4">
        <v>46.83</v>
      </c>
      <c r="H29" s="4">
        <v>3.87</v>
      </c>
      <c r="I29" s="4">
        <v>0.15</v>
      </c>
      <c r="J29" s="4">
        <v>75.75</v>
      </c>
      <c r="K29" s="4">
        <v>63.3</v>
      </c>
      <c r="L29" s="4">
        <v>5.0000000000000001E-3</v>
      </c>
      <c r="M29" s="4">
        <v>2.0000000000000001E-4</v>
      </c>
      <c r="N29" s="4">
        <v>0.158</v>
      </c>
      <c r="O29" s="4">
        <v>0.03</v>
      </c>
      <c r="P29" s="4">
        <v>1E-4</v>
      </c>
      <c r="Q29" s="4">
        <v>12</v>
      </c>
      <c r="R29" s="4">
        <v>0.2</v>
      </c>
      <c r="S29" s="4">
        <v>0.22</v>
      </c>
      <c r="T29" s="4">
        <v>110</v>
      </c>
    </row>
    <row r="30" spans="1:20" ht="42" customHeight="1">
      <c r="A30" s="17" t="s">
        <v>269</v>
      </c>
      <c r="B30" s="6" t="s">
        <v>95</v>
      </c>
      <c r="C30" s="21">
        <v>7</v>
      </c>
      <c r="D30" s="5">
        <v>14</v>
      </c>
      <c r="E30" s="5">
        <v>6.6</v>
      </c>
      <c r="F30" s="5">
        <v>332.7</v>
      </c>
      <c r="G30" s="4">
        <v>67.8</v>
      </c>
      <c r="H30" s="4">
        <v>11.4</v>
      </c>
      <c r="I30" s="4">
        <v>3.9</v>
      </c>
      <c r="J30" s="4">
        <v>33.9</v>
      </c>
      <c r="K30" s="4">
        <v>80</v>
      </c>
      <c r="L30" s="4">
        <v>5.0000000000000001E-3</v>
      </c>
      <c r="M30" s="4">
        <v>1E-4</v>
      </c>
      <c r="N30" s="4">
        <v>0.99</v>
      </c>
      <c r="O30" s="4">
        <v>0.1</v>
      </c>
      <c r="P30" s="4">
        <v>0.6</v>
      </c>
      <c r="Q30" s="4">
        <v>250</v>
      </c>
      <c r="R30" s="4">
        <v>0.6</v>
      </c>
      <c r="S30" s="4"/>
      <c r="T30" s="4">
        <v>431</v>
      </c>
    </row>
    <row r="31" spans="1:20" ht="15.6">
      <c r="A31" s="17" t="s">
        <v>91</v>
      </c>
      <c r="B31" s="10">
        <v>180</v>
      </c>
      <c r="C31" s="21">
        <v>3.1</v>
      </c>
      <c r="D31" s="125">
        <v>6</v>
      </c>
      <c r="E31" s="125">
        <v>39.700000000000003</v>
      </c>
      <c r="F31" s="125">
        <v>145.38</v>
      </c>
      <c r="G31" s="4">
        <v>39</v>
      </c>
      <c r="H31" s="4">
        <v>28</v>
      </c>
      <c r="I31" s="4"/>
      <c r="J31" s="4">
        <v>84</v>
      </c>
      <c r="K31" s="4">
        <v>124</v>
      </c>
      <c r="L31" s="4">
        <v>2.8000000000000001E-2</v>
      </c>
      <c r="M31" s="4">
        <v>8.0000000000000004E-4</v>
      </c>
      <c r="N31" s="4"/>
      <c r="O31" s="4">
        <v>1.2E-2</v>
      </c>
      <c r="P31" s="4">
        <v>1.1000000000000001E-3</v>
      </c>
      <c r="Q31" s="4">
        <v>32.1</v>
      </c>
      <c r="R31" s="4"/>
      <c r="S31" s="4">
        <v>1.02</v>
      </c>
      <c r="T31" s="4">
        <v>520</v>
      </c>
    </row>
    <row r="32" spans="1:20" ht="15.6">
      <c r="A32" s="7" t="s">
        <v>123</v>
      </c>
      <c r="B32" s="6">
        <v>200</v>
      </c>
      <c r="C32" s="5">
        <v>1</v>
      </c>
      <c r="D32" s="5">
        <v>0.2</v>
      </c>
      <c r="E32" s="5">
        <v>20.2</v>
      </c>
      <c r="F32" s="5">
        <v>92</v>
      </c>
      <c r="G32" s="4">
        <v>14</v>
      </c>
      <c r="H32" s="4">
        <v>8</v>
      </c>
      <c r="I32" s="4">
        <v>1.8</v>
      </c>
      <c r="J32" s="4">
        <v>14</v>
      </c>
      <c r="K32" s="4">
        <v>40</v>
      </c>
      <c r="L32" s="4">
        <v>2E-3</v>
      </c>
      <c r="M32" s="4"/>
      <c r="N32" s="4"/>
      <c r="O32" s="4">
        <v>2E-3</v>
      </c>
      <c r="P32" s="4">
        <v>2E-3</v>
      </c>
      <c r="Q32" s="4"/>
      <c r="R32" s="4"/>
      <c r="S32" s="4">
        <v>10</v>
      </c>
      <c r="T32" s="4">
        <v>707</v>
      </c>
    </row>
    <row r="33" spans="1:20" ht="15.6">
      <c r="A33" s="7" t="s">
        <v>64</v>
      </c>
      <c r="B33" s="6">
        <v>60</v>
      </c>
      <c r="C33" s="21">
        <v>4.42</v>
      </c>
      <c r="D33" s="5">
        <v>2.7</v>
      </c>
      <c r="E33" s="5">
        <v>26.1</v>
      </c>
      <c r="F33" s="5">
        <v>92</v>
      </c>
      <c r="G33" s="4">
        <v>75</v>
      </c>
      <c r="H33" s="4">
        <v>24.6</v>
      </c>
      <c r="I33" s="4">
        <v>0.16</v>
      </c>
      <c r="J33" s="4">
        <v>77.400000000000006</v>
      </c>
      <c r="K33" s="4">
        <v>84.6</v>
      </c>
      <c r="L33" s="4"/>
      <c r="M33" s="4">
        <v>2.0000000000000002E-5</v>
      </c>
      <c r="N33" s="4"/>
      <c r="O33" s="4">
        <v>0.24</v>
      </c>
      <c r="P33" s="4">
        <v>1.4999999999999999E-2</v>
      </c>
      <c r="Q33" s="4"/>
      <c r="R33" s="4"/>
      <c r="S33" s="4">
        <v>1.2E-2</v>
      </c>
      <c r="T33" s="4"/>
    </row>
    <row r="34" spans="1:20" ht="15.6">
      <c r="A34" s="7" t="s">
        <v>65</v>
      </c>
      <c r="B34" s="6">
        <v>40</v>
      </c>
      <c r="C34" s="5">
        <v>3.4</v>
      </c>
      <c r="D34" s="5">
        <v>1.3</v>
      </c>
      <c r="E34" s="5">
        <v>14</v>
      </c>
      <c r="F34" s="5">
        <v>103.6</v>
      </c>
      <c r="G34" s="4">
        <v>29.2</v>
      </c>
      <c r="H34" s="4">
        <v>16</v>
      </c>
      <c r="I34" s="4">
        <v>1.1299999999999999</v>
      </c>
      <c r="J34" s="4">
        <v>50</v>
      </c>
      <c r="K34" s="4">
        <v>66.400000000000006</v>
      </c>
      <c r="L34" s="4"/>
      <c r="M34" s="4"/>
      <c r="N34" s="4">
        <v>0.02</v>
      </c>
      <c r="O34" s="4">
        <v>0.17</v>
      </c>
      <c r="P34" s="4">
        <v>0.01</v>
      </c>
      <c r="Q34" s="4"/>
      <c r="R34" s="4"/>
      <c r="S34" s="4">
        <v>1.6E-2</v>
      </c>
      <c r="T34" s="4"/>
    </row>
    <row r="35" spans="1:20" s="19" customFormat="1" ht="15.6">
      <c r="A35" s="2" t="s">
        <v>55</v>
      </c>
      <c r="B35" s="3">
        <v>965</v>
      </c>
      <c r="C35" s="3">
        <f>SUM(C28:C34)</f>
        <v>25.72</v>
      </c>
      <c r="D35" s="3">
        <f t="shared" ref="D35:S35" si="2">SUM(D28:D34)</f>
        <v>30.55</v>
      </c>
      <c r="E35" s="3">
        <f t="shared" si="2"/>
        <v>122.25</v>
      </c>
      <c r="F35" s="3">
        <f t="shared" si="2"/>
        <v>970.04</v>
      </c>
      <c r="G35" s="3">
        <f t="shared" si="2"/>
        <v>288.60999999999996</v>
      </c>
      <c r="H35" s="3">
        <f t="shared" si="2"/>
        <v>100.98</v>
      </c>
      <c r="I35" s="3">
        <f t="shared" si="2"/>
        <v>7.18</v>
      </c>
      <c r="J35" s="3">
        <f t="shared" si="2"/>
        <v>355.85</v>
      </c>
      <c r="K35" s="3">
        <f t="shared" si="2"/>
        <v>487.6</v>
      </c>
      <c r="L35" s="3">
        <f t="shared" si="2"/>
        <v>4.0900000000000006E-2</v>
      </c>
      <c r="M35" s="3">
        <f t="shared" si="2"/>
        <v>1.16E-3</v>
      </c>
      <c r="N35" s="3">
        <f t="shared" si="2"/>
        <v>1.179</v>
      </c>
      <c r="O35" s="3">
        <f t="shared" si="2"/>
        <v>0.55730000000000002</v>
      </c>
      <c r="P35" s="3">
        <f t="shared" si="2"/>
        <v>0.63119999999999998</v>
      </c>
      <c r="Q35" s="3">
        <f t="shared" si="2"/>
        <v>301.8</v>
      </c>
      <c r="R35" s="3">
        <f t="shared" si="2"/>
        <v>0.8</v>
      </c>
      <c r="S35" s="3">
        <f t="shared" si="2"/>
        <v>11.318</v>
      </c>
      <c r="T35" s="3"/>
    </row>
    <row r="36" spans="1:20" ht="15.6">
      <c r="A36" s="2" t="s">
        <v>9</v>
      </c>
      <c r="B36" s="6"/>
      <c r="C36" s="80">
        <f>SUM(C26+C35)</f>
        <v>52.67</v>
      </c>
      <c r="D36" s="80">
        <f t="shared" ref="D36:S36" si="3">SUM(D26+D35)</f>
        <v>56.18</v>
      </c>
      <c r="E36" s="80">
        <f t="shared" si="3"/>
        <v>229.33</v>
      </c>
      <c r="F36" s="80">
        <f t="shared" si="3"/>
        <v>1676.09</v>
      </c>
      <c r="G36" s="80">
        <v>821.9</v>
      </c>
      <c r="H36" s="80">
        <f t="shared" si="3"/>
        <v>181.09</v>
      </c>
      <c r="I36" s="80">
        <f t="shared" si="3"/>
        <v>10.29</v>
      </c>
      <c r="J36" s="80">
        <f t="shared" si="3"/>
        <v>761.56000000000006</v>
      </c>
      <c r="K36" s="80">
        <f t="shared" si="3"/>
        <v>772.23500000000001</v>
      </c>
      <c r="L36" s="80">
        <f t="shared" si="3"/>
        <v>7.1900000000000006E-2</v>
      </c>
      <c r="M36" s="80">
        <f t="shared" si="3"/>
        <v>1.7979999999999999E-2</v>
      </c>
      <c r="N36" s="80">
        <f t="shared" si="3"/>
        <v>2.1989999999999998</v>
      </c>
      <c r="O36" s="80">
        <f t="shared" si="3"/>
        <v>0.95630000000000004</v>
      </c>
      <c r="P36" s="80">
        <f t="shared" si="3"/>
        <v>0.87619999999999998</v>
      </c>
      <c r="Q36" s="80">
        <f t="shared" si="3"/>
        <v>474.78</v>
      </c>
      <c r="R36" s="80">
        <f t="shared" si="3"/>
        <v>6.1</v>
      </c>
      <c r="S36" s="80">
        <f t="shared" si="3"/>
        <v>44.489399999999996</v>
      </c>
      <c r="T36" s="80"/>
    </row>
  </sheetData>
  <mergeCells count="21">
    <mergeCell ref="G16:T16"/>
    <mergeCell ref="M17:M18"/>
    <mergeCell ref="J17:J18"/>
    <mergeCell ref="N17:N18"/>
    <mergeCell ref="L17:L18"/>
    <mergeCell ref="H17:H18"/>
    <mergeCell ref="T17:T18"/>
    <mergeCell ref="A11:T12"/>
    <mergeCell ref="B14:D14"/>
    <mergeCell ref="A13:G13"/>
    <mergeCell ref="A16:A17"/>
    <mergeCell ref="F16:F17"/>
    <mergeCell ref="B17:E17"/>
    <mergeCell ref="Q17:Q18"/>
    <mergeCell ref="G17:G18"/>
    <mergeCell ref="K17:K18"/>
    <mergeCell ref="O17:O18"/>
    <mergeCell ref="R17:R18"/>
    <mergeCell ref="I17:I18"/>
    <mergeCell ref="S17:S18"/>
    <mergeCell ref="P17:P18"/>
  </mergeCells>
  <phoneticPr fontId="0" type="noConversion"/>
  <printOptions verticalCentered="1"/>
  <pageMargins left="0.19685039370078741" right="0.19685039370078741" top="0" bottom="0.74803149606299213" header="0.19685039370078741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workbookViewId="0">
      <selection activeCell="A14" sqref="A14"/>
    </sheetView>
  </sheetViews>
  <sheetFormatPr defaultRowHeight="14.4"/>
  <cols>
    <col min="1" max="1" width="20.88671875" style="1" customWidth="1"/>
    <col min="2" max="3" width="6.88671875" customWidth="1"/>
    <col min="4" max="4" width="7.44140625" customWidth="1"/>
    <col min="5" max="5" width="9.33203125" customWidth="1"/>
    <col min="6" max="6" width="7.44140625" customWidth="1"/>
    <col min="7" max="7" width="8" customWidth="1"/>
    <col min="8" max="8" width="7.33203125" customWidth="1"/>
    <col min="9" max="12" width="7" customWidth="1"/>
    <col min="13" max="13" width="8" customWidth="1"/>
    <col min="14" max="17" width="7" customWidth="1"/>
    <col min="18" max="18" width="4.88671875" customWidth="1"/>
    <col min="19" max="19" width="7" customWidth="1"/>
    <col min="20" max="20" width="7.44140625" customWidth="1"/>
  </cols>
  <sheetData>
    <row r="1" spans="1:21" ht="17.399999999999999">
      <c r="A1" s="181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1" ht="15.75" customHeight="1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3" t="s">
        <v>93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1" ht="15" customHeight="1">
      <c r="A3" s="170"/>
      <c r="B3" s="172" t="s">
        <v>8</v>
      </c>
      <c r="C3" s="173"/>
      <c r="D3" s="173"/>
      <c r="E3" s="173"/>
      <c r="F3" s="171"/>
      <c r="G3" s="176" t="s">
        <v>23</v>
      </c>
      <c r="H3" s="163" t="s">
        <v>24</v>
      </c>
      <c r="I3" s="163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63" t="s">
        <v>26</v>
      </c>
      <c r="T3" s="165" t="s">
        <v>89</v>
      </c>
    </row>
    <row r="4" spans="1:21" ht="18.75" customHeight="1">
      <c r="A4" s="2" t="s">
        <v>2</v>
      </c>
      <c r="B4" s="87"/>
      <c r="C4" s="35"/>
      <c r="D4" s="35"/>
      <c r="E4" s="35"/>
      <c r="F4" s="35"/>
      <c r="G4" s="177"/>
      <c r="H4" s="164"/>
      <c r="I4" s="164"/>
      <c r="J4" s="175"/>
      <c r="K4" s="175"/>
      <c r="L4" s="175"/>
      <c r="M4" s="175"/>
      <c r="N4" s="175"/>
      <c r="O4" s="175"/>
      <c r="P4" s="175"/>
      <c r="Q4" s="175"/>
      <c r="R4" s="175"/>
      <c r="S4" s="164"/>
      <c r="T4" s="166"/>
    </row>
    <row r="5" spans="1:21" ht="61.5" customHeight="1">
      <c r="A5" s="11" t="s">
        <v>124</v>
      </c>
      <c r="B5" s="29" t="s">
        <v>177</v>
      </c>
      <c r="C5" s="91">
        <v>16</v>
      </c>
      <c r="D5" s="91">
        <v>12.86</v>
      </c>
      <c r="E5" s="91">
        <v>38.6</v>
      </c>
      <c r="F5" s="91">
        <v>340.3</v>
      </c>
      <c r="G5" s="35">
        <v>260.5</v>
      </c>
      <c r="H5" s="35">
        <v>19.399999999999999</v>
      </c>
      <c r="I5" s="4">
        <v>0.94</v>
      </c>
      <c r="J5" s="4">
        <v>190</v>
      </c>
      <c r="K5" s="4">
        <v>22</v>
      </c>
      <c r="L5" s="4">
        <v>8.0000000000000004E-4</v>
      </c>
      <c r="M5" s="4">
        <v>0.02</v>
      </c>
      <c r="N5" s="4">
        <v>5.8999999999999997E-2</v>
      </c>
      <c r="O5" s="4">
        <v>8.0000000000000004E-4</v>
      </c>
      <c r="P5" s="4">
        <v>0.5</v>
      </c>
      <c r="Q5" s="4">
        <v>93.9</v>
      </c>
      <c r="R5" s="4">
        <v>2</v>
      </c>
      <c r="S5" s="4">
        <v>0.73</v>
      </c>
      <c r="T5" s="4">
        <v>366</v>
      </c>
    </row>
    <row r="6" spans="1:21" ht="15.6">
      <c r="A6" s="11" t="s">
        <v>72</v>
      </c>
      <c r="B6" s="6">
        <v>100</v>
      </c>
      <c r="C6" s="91">
        <v>1.5</v>
      </c>
      <c r="D6" s="91">
        <v>0.5</v>
      </c>
      <c r="E6" s="91">
        <v>2.1</v>
      </c>
      <c r="F6" s="91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1" ht="15.6">
      <c r="A7" s="11" t="s">
        <v>125</v>
      </c>
      <c r="B7" s="6">
        <v>200</v>
      </c>
      <c r="C7" s="21">
        <v>4.5999999999999996</v>
      </c>
      <c r="D7" s="91">
        <v>4.4000000000000004</v>
      </c>
      <c r="E7" s="91">
        <v>12.5</v>
      </c>
      <c r="F7" s="91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1" ht="15.6">
      <c r="A8" s="11" t="s">
        <v>64</v>
      </c>
      <c r="B8" s="10">
        <v>60</v>
      </c>
      <c r="C8" s="21">
        <v>4.42</v>
      </c>
      <c r="D8" s="125">
        <v>2.7</v>
      </c>
      <c r="E8" s="125">
        <v>26.1</v>
      </c>
      <c r="F8" s="125">
        <v>92</v>
      </c>
      <c r="G8" s="4">
        <v>75</v>
      </c>
      <c r="H8" s="4">
        <v>24.6</v>
      </c>
      <c r="I8" s="4">
        <v>0.16</v>
      </c>
      <c r="J8" s="4">
        <v>77.400000000000006</v>
      </c>
      <c r="K8" s="4">
        <v>84.6</v>
      </c>
      <c r="L8" s="4"/>
      <c r="M8" s="4">
        <v>2.0000000000000002E-5</v>
      </c>
      <c r="N8" s="4"/>
      <c r="O8" s="4">
        <v>0.24</v>
      </c>
      <c r="P8" s="4">
        <v>1.4999999999999999E-2</v>
      </c>
      <c r="Q8" s="4"/>
      <c r="R8" s="4"/>
      <c r="S8" s="4">
        <v>1.2E-2</v>
      </c>
      <c r="T8" s="4"/>
    </row>
    <row r="9" spans="1:21" ht="15.6">
      <c r="A9" s="11" t="s">
        <v>65</v>
      </c>
      <c r="B9" s="6">
        <v>30</v>
      </c>
      <c r="C9" s="125">
        <v>2.5499999999999998</v>
      </c>
      <c r="D9" s="125">
        <v>0.99</v>
      </c>
      <c r="E9" s="125">
        <v>12.75</v>
      </c>
      <c r="F9" s="125">
        <v>77.7</v>
      </c>
      <c r="G9" s="4">
        <v>21.9</v>
      </c>
      <c r="H9" s="4">
        <v>12</v>
      </c>
      <c r="I9" s="4">
        <v>0.85</v>
      </c>
      <c r="J9" s="4">
        <v>37.5</v>
      </c>
      <c r="K9" s="4">
        <v>49.8</v>
      </c>
      <c r="L9" s="4"/>
      <c r="M9" s="4"/>
      <c r="N9" s="4">
        <v>1.4999999999999999E-2</v>
      </c>
      <c r="O9" s="4">
        <v>0.13</v>
      </c>
      <c r="P9" s="4">
        <v>0.01</v>
      </c>
      <c r="Q9" s="4"/>
      <c r="R9" s="4"/>
      <c r="S9" s="4">
        <v>1.2E-2</v>
      </c>
      <c r="T9" s="4"/>
    </row>
    <row r="10" spans="1:21" ht="15.6">
      <c r="A10" s="12" t="s">
        <v>54</v>
      </c>
      <c r="B10" s="3">
        <v>630</v>
      </c>
      <c r="C10" s="80">
        <f t="shared" ref="C10:I10" si="0">SUM(C5:C9)</f>
        <v>29.070000000000004</v>
      </c>
      <c r="D10" s="80">
        <f t="shared" si="0"/>
        <v>21.449999999999996</v>
      </c>
      <c r="E10" s="80">
        <f t="shared" si="0"/>
        <v>92.050000000000011</v>
      </c>
      <c r="F10" s="80">
        <f t="shared" si="0"/>
        <v>713.2</v>
      </c>
      <c r="G10" s="80">
        <f t="shared" si="0"/>
        <v>508.4</v>
      </c>
      <c r="H10" s="80">
        <f t="shared" si="0"/>
        <v>102.30000000000001</v>
      </c>
      <c r="I10" s="80">
        <f t="shared" si="0"/>
        <v>3.6500000000000004</v>
      </c>
      <c r="J10" s="80">
        <f t="shared" ref="J10:S10" si="1">SUM(J5:J9)</f>
        <v>412.9</v>
      </c>
      <c r="K10" s="80">
        <f t="shared" si="1"/>
        <v>324.40000000000003</v>
      </c>
      <c r="L10" s="80">
        <f t="shared" si="1"/>
        <v>3.1799999999999995E-2</v>
      </c>
      <c r="M10" s="80">
        <f t="shared" si="1"/>
        <v>2.035E-2</v>
      </c>
      <c r="N10" s="80">
        <f t="shared" si="1"/>
        <v>1.2739999999999998</v>
      </c>
      <c r="O10" s="80">
        <f t="shared" si="1"/>
        <v>0.45079999999999998</v>
      </c>
      <c r="P10" s="80">
        <f t="shared" si="1"/>
        <v>0.74500000000000011</v>
      </c>
      <c r="Q10" s="80">
        <f t="shared" si="1"/>
        <v>131.15</v>
      </c>
      <c r="R10" s="80">
        <f t="shared" si="1"/>
        <v>3.8000000000000003</v>
      </c>
      <c r="S10" s="80">
        <f t="shared" si="1"/>
        <v>11.434000000000001</v>
      </c>
      <c r="T10" s="80"/>
    </row>
    <row r="11" spans="1:21" s="19" customFormat="1" ht="15.6">
      <c r="A11" s="12" t="s">
        <v>3</v>
      </c>
      <c r="B11" s="6"/>
      <c r="C11" s="91"/>
      <c r="D11" s="91"/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46.8">
      <c r="A12" s="11" t="s">
        <v>161</v>
      </c>
      <c r="B12" s="6">
        <v>100</v>
      </c>
      <c r="C12" s="115">
        <v>1.02</v>
      </c>
      <c r="D12" s="91">
        <v>3.64</v>
      </c>
      <c r="E12" s="91">
        <v>5.64</v>
      </c>
      <c r="F12" s="91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>
        <v>1.1000000000000001E-3</v>
      </c>
      <c r="P12" s="88">
        <v>2.9999999999999997E-4</v>
      </c>
      <c r="Q12" s="88">
        <v>1.1399999999999999</v>
      </c>
      <c r="R12" s="88"/>
      <c r="S12" s="88">
        <v>5.1100000000000003</v>
      </c>
      <c r="T12" s="139" t="s">
        <v>246</v>
      </c>
      <c r="U12" s="86"/>
    </row>
    <row r="13" spans="1:21" ht="49.5" customHeight="1">
      <c r="A13" s="11" t="s">
        <v>270</v>
      </c>
      <c r="B13" s="29" t="s">
        <v>68</v>
      </c>
      <c r="C13" s="91">
        <v>2.25</v>
      </c>
      <c r="D13" s="91">
        <v>5.25</v>
      </c>
      <c r="E13" s="91">
        <v>18</v>
      </c>
      <c r="F13" s="91">
        <v>121</v>
      </c>
      <c r="G13" s="4">
        <v>17.5</v>
      </c>
      <c r="H13" s="4">
        <v>6.75</v>
      </c>
      <c r="I13" s="4">
        <v>1.04</v>
      </c>
      <c r="J13" s="4">
        <v>16.75</v>
      </c>
      <c r="K13" s="4">
        <v>46.3</v>
      </c>
      <c r="L13" s="4">
        <v>1E-3</v>
      </c>
      <c r="M13" s="4"/>
      <c r="N13" s="4"/>
      <c r="O13" s="4">
        <v>1E-3</v>
      </c>
      <c r="P13" s="4">
        <v>8.0000000000000002E-3</v>
      </c>
      <c r="Q13" s="4">
        <v>125.5</v>
      </c>
      <c r="R13" s="4">
        <v>2.1999999999999999E-2</v>
      </c>
      <c r="S13" s="4">
        <v>3.3</v>
      </c>
      <c r="T13" s="4">
        <v>139</v>
      </c>
    </row>
    <row r="14" spans="1:21" ht="30" customHeight="1">
      <c r="A14" s="11" t="s">
        <v>126</v>
      </c>
      <c r="B14" s="31" t="s">
        <v>95</v>
      </c>
      <c r="C14" s="62">
        <v>12</v>
      </c>
      <c r="D14" s="62">
        <v>10.63</v>
      </c>
      <c r="E14" s="62">
        <v>10.62</v>
      </c>
      <c r="F14" s="62">
        <v>153.4</v>
      </c>
      <c r="G14" s="62">
        <v>45</v>
      </c>
      <c r="H14" s="62">
        <v>12.13</v>
      </c>
      <c r="I14" s="104">
        <v>1.1200000000000001</v>
      </c>
      <c r="J14" s="62">
        <v>165.4</v>
      </c>
      <c r="K14" s="62">
        <v>117.5</v>
      </c>
      <c r="L14" s="62">
        <v>7.0000000000000001E-3</v>
      </c>
      <c r="M14" s="62">
        <v>2.0000000000000001E-4</v>
      </c>
      <c r="N14" s="62">
        <v>0.7</v>
      </c>
      <c r="O14" s="62">
        <v>7.0000000000000007E-2</v>
      </c>
      <c r="P14" s="62">
        <v>0.125</v>
      </c>
      <c r="Q14" s="62">
        <v>125</v>
      </c>
      <c r="R14" s="62">
        <v>1.22</v>
      </c>
      <c r="S14" s="62">
        <v>11.5</v>
      </c>
      <c r="T14" s="62">
        <v>374</v>
      </c>
    </row>
    <row r="15" spans="1:21" ht="15.6">
      <c r="A15" s="11" t="s">
        <v>127</v>
      </c>
      <c r="B15" s="6">
        <v>180</v>
      </c>
      <c r="C15" s="4">
        <v>0.72</v>
      </c>
      <c r="D15" s="4">
        <v>6.48</v>
      </c>
      <c r="E15" s="4">
        <v>43.7</v>
      </c>
      <c r="F15" s="4">
        <v>250.4</v>
      </c>
      <c r="G15" s="4">
        <v>7.2</v>
      </c>
      <c r="H15" s="4">
        <v>3.8</v>
      </c>
      <c r="I15" s="4">
        <v>0.02</v>
      </c>
      <c r="J15" s="4">
        <v>2.2999999999999998</v>
      </c>
      <c r="K15" s="4">
        <v>0.9</v>
      </c>
      <c r="L15" s="4"/>
      <c r="M15" s="4"/>
      <c r="N15" s="4"/>
      <c r="O15" s="4"/>
      <c r="P15" s="4"/>
      <c r="Q15" s="4">
        <v>30</v>
      </c>
      <c r="R15" s="4"/>
      <c r="S15" s="4"/>
      <c r="T15" s="4">
        <v>302</v>
      </c>
    </row>
    <row r="16" spans="1:21" ht="31.2">
      <c r="A16" s="7" t="s">
        <v>128</v>
      </c>
      <c r="B16" s="6">
        <v>200</v>
      </c>
      <c r="C16" s="91">
        <v>0.2</v>
      </c>
      <c r="D16" s="91">
        <v>0.2</v>
      </c>
      <c r="E16" s="91">
        <v>30.6</v>
      </c>
      <c r="F16" s="91">
        <v>118.2</v>
      </c>
      <c r="G16" s="4">
        <v>10.8</v>
      </c>
      <c r="H16" s="4">
        <v>5.8</v>
      </c>
      <c r="I16" s="4">
        <v>0.6</v>
      </c>
      <c r="J16" s="4">
        <v>0.8</v>
      </c>
      <c r="K16" s="4">
        <v>5.2</v>
      </c>
      <c r="L16" s="4">
        <v>1E-3</v>
      </c>
      <c r="M16" s="4"/>
      <c r="N16" s="4">
        <v>5.1999999999999998E-2</v>
      </c>
      <c r="O16" s="4"/>
      <c r="P16" s="4"/>
      <c r="Q16" s="4">
        <v>18</v>
      </c>
      <c r="R16" s="4">
        <v>1.3</v>
      </c>
      <c r="S16" s="4">
        <v>6.6</v>
      </c>
      <c r="T16" s="4">
        <v>631</v>
      </c>
    </row>
    <row r="17" spans="1:20" ht="15.6">
      <c r="A17" s="7" t="s">
        <v>64</v>
      </c>
      <c r="B17" s="6">
        <v>60</v>
      </c>
      <c r="C17" s="21">
        <v>4.42</v>
      </c>
      <c r="D17" s="115">
        <v>2.7</v>
      </c>
      <c r="E17" s="115">
        <v>26.1</v>
      </c>
      <c r="F17" s="115">
        <v>92</v>
      </c>
      <c r="G17" s="4">
        <v>75</v>
      </c>
      <c r="H17" s="4">
        <v>24.6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6">
      <c r="A18" s="7" t="s">
        <v>65</v>
      </c>
      <c r="B18" s="6">
        <v>40</v>
      </c>
      <c r="C18" s="125">
        <v>3.4</v>
      </c>
      <c r="D18" s="125">
        <v>1.3</v>
      </c>
      <c r="E18" s="125">
        <v>14</v>
      </c>
      <c r="F18" s="125">
        <v>103.6</v>
      </c>
      <c r="G18" s="4">
        <v>29.2</v>
      </c>
      <c r="H18" s="4">
        <v>16</v>
      </c>
      <c r="I18" s="4">
        <v>1.1299999999999999</v>
      </c>
      <c r="J18" s="4">
        <v>50</v>
      </c>
      <c r="K18" s="4">
        <v>66.400000000000006</v>
      </c>
      <c r="L18" s="4"/>
      <c r="M18" s="4"/>
      <c r="N18" s="4">
        <v>0.02</v>
      </c>
      <c r="O18" s="4">
        <v>0.17</v>
      </c>
      <c r="P18" s="4">
        <v>0.01</v>
      </c>
      <c r="Q18" s="4"/>
      <c r="R18" s="4"/>
      <c r="S18" s="4">
        <v>1.6E-2</v>
      </c>
      <c r="T18" s="4"/>
    </row>
    <row r="19" spans="1:20" ht="15.6">
      <c r="A19" s="12" t="s">
        <v>56</v>
      </c>
      <c r="B19" s="3">
        <v>995</v>
      </c>
      <c r="C19" s="80">
        <f t="shared" ref="C19:S19" si="2">SUM(C12:C18)</f>
        <v>24.009999999999998</v>
      </c>
      <c r="D19" s="80">
        <f t="shared" si="2"/>
        <v>30.200000000000003</v>
      </c>
      <c r="E19" s="80">
        <f t="shared" si="2"/>
        <v>148.66</v>
      </c>
      <c r="F19" s="80">
        <f t="shared" si="2"/>
        <v>889.36</v>
      </c>
      <c r="G19" s="80">
        <f t="shared" si="2"/>
        <v>210.54</v>
      </c>
      <c r="H19" s="80">
        <f t="shared" si="2"/>
        <v>74.010000000000005</v>
      </c>
      <c r="I19" s="80">
        <f t="shared" si="2"/>
        <v>4.07</v>
      </c>
      <c r="J19" s="80">
        <f t="shared" si="2"/>
        <v>312.65000000000003</v>
      </c>
      <c r="K19" s="80">
        <f t="shared" si="2"/>
        <v>416.9</v>
      </c>
      <c r="L19" s="80">
        <f t="shared" si="2"/>
        <v>9.0000000000000011E-3</v>
      </c>
      <c r="M19" s="80">
        <f t="shared" si="2"/>
        <v>2.2000000000000001E-4</v>
      </c>
      <c r="N19" s="80">
        <f t="shared" si="2"/>
        <v>0.77200000000000002</v>
      </c>
      <c r="O19" s="80">
        <f t="shared" si="2"/>
        <v>0.48209999999999997</v>
      </c>
      <c r="P19" s="80">
        <f t="shared" si="2"/>
        <v>0.1583</v>
      </c>
      <c r="Q19" s="80">
        <f t="shared" si="2"/>
        <v>299.64</v>
      </c>
      <c r="R19" s="80">
        <f t="shared" si="2"/>
        <v>2.5419999999999998</v>
      </c>
      <c r="S19" s="80">
        <f t="shared" si="2"/>
        <v>26.537999999999997</v>
      </c>
      <c r="T19" s="80"/>
    </row>
    <row r="20" spans="1:20" ht="15.6">
      <c r="A20" s="2" t="s">
        <v>9</v>
      </c>
      <c r="B20" s="6"/>
      <c r="C20" s="80">
        <f>SUM(C10+C19)</f>
        <v>53.08</v>
      </c>
      <c r="D20" s="80">
        <f t="shared" ref="D20:S20" si="3">SUM(D10+D19)</f>
        <v>51.65</v>
      </c>
      <c r="E20" s="80">
        <f t="shared" si="3"/>
        <v>240.71</v>
      </c>
      <c r="F20" s="80">
        <f t="shared" si="3"/>
        <v>1602.56</v>
      </c>
      <c r="G20" s="80">
        <f t="shared" si="3"/>
        <v>718.93999999999994</v>
      </c>
      <c r="H20" s="80">
        <f t="shared" si="3"/>
        <v>176.31</v>
      </c>
      <c r="I20" s="80">
        <f t="shared" si="3"/>
        <v>7.7200000000000006</v>
      </c>
      <c r="J20" s="80">
        <f t="shared" si="3"/>
        <v>725.55</v>
      </c>
      <c r="K20" s="80">
        <f t="shared" si="3"/>
        <v>741.3</v>
      </c>
      <c r="L20" s="80">
        <f t="shared" si="3"/>
        <v>4.0799999999999996E-2</v>
      </c>
      <c r="M20" s="80">
        <f t="shared" si="3"/>
        <v>2.0570000000000001E-2</v>
      </c>
      <c r="N20" s="80">
        <f t="shared" si="3"/>
        <v>2.0459999999999998</v>
      </c>
      <c r="O20" s="80">
        <f t="shared" si="3"/>
        <v>0.93289999999999995</v>
      </c>
      <c r="P20" s="80">
        <f t="shared" si="3"/>
        <v>0.9033000000000001</v>
      </c>
      <c r="Q20" s="80">
        <f t="shared" si="3"/>
        <v>430.78999999999996</v>
      </c>
      <c r="R20" s="80">
        <f t="shared" si="3"/>
        <v>6.3420000000000005</v>
      </c>
      <c r="S20" s="80">
        <f t="shared" si="3"/>
        <v>37.971999999999994</v>
      </c>
      <c r="T20" s="80"/>
    </row>
  </sheetData>
  <mergeCells count="19"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  <mergeCell ref="L3:L4"/>
    <mergeCell ref="M3:M4"/>
    <mergeCell ref="T3:T4"/>
    <mergeCell ref="S3:S4"/>
    <mergeCell ref="N3:N4"/>
    <mergeCell ref="O3:O4"/>
    <mergeCell ref="P3:P4"/>
    <mergeCell ref="Q3:Q4"/>
    <mergeCell ref="R3:R4"/>
  </mergeCells>
  <phoneticPr fontId="0" type="noConversion"/>
  <printOptions verticalCentered="1"/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workbookViewId="0">
      <selection activeCell="B12" sqref="B12"/>
    </sheetView>
  </sheetViews>
  <sheetFormatPr defaultColWidth="9.109375" defaultRowHeight="14.4"/>
  <cols>
    <col min="1" max="1" width="23.5546875" style="22" customWidth="1"/>
    <col min="2" max="2" width="6.6640625" style="20" customWidth="1"/>
    <col min="3" max="3" width="7.6640625" style="20" customWidth="1"/>
    <col min="4" max="4" width="8.109375" style="20" customWidth="1"/>
    <col min="5" max="5" width="9.44140625" style="20" customWidth="1"/>
    <col min="6" max="6" width="8" style="20" customWidth="1"/>
    <col min="7" max="7" width="7" style="20" customWidth="1"/>
    <col min="8" max="8" width="6.6640625" style="20" customWidth="1"/>
    <col min="9" max="9" width="7.33203125" style="20" customWidth="1"/>
    <col min="10" max="10" width="6.33203125" style="20" customWidth="1"/>
    <col min="11" max="11" width="6.109375" style="20" customWidth="1"/>
    <col min="12" max="12" width="8.44140625" style="20" customWidth="1"/>
    <col min="13" max="13" width="8.109375" style="20" customWidth="1"/>
    <col min="14" max="14" width="6.109375" style="20" customWidth="1"/>
    <col min="15" max="15" width="6.33203125" style="20" customWidth="1"/>
    <col min="16" max="16" width="6.109375" style="20" customWidth="1"/>
    <col min="17" max="17" width="6.33203125" style="20" customWidth="1"/>
    <col min="18" max="18" width="5.44140625" style="20" customWidth="1"/>
    <col min="19" max="19" width="7.109375" style="20" customWidth="1"/>
    <col min="20" max="20" width="6.6640625" style="20" customWidth="1"/>
    <col min="21" max="16384" width="9.109375" style="20"/>
  </cols>
  <sheetData>
    <row r="1" spans="1:20" ht="17.399999999999999">
      <c r="A1" s="185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4.25" customHeight="1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8.75" customHeight="1">
      <c r="A3" s="170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60.75" customHeight="1">
      <c r="A5" s="17" t="s">
        <v>129</v>
      </c>
      <c r="B5" s="29" t="s">
        <v>73</v>
      </c>
      <c r="C5" s="4">
        <v>6.8</v>
      </c>
      <c r="D5" s="4">
        <v>7</v>
      </c>
      <c r="E5" s="4">
        <v>10.1</v>
      </c>
      <c r="F5" s="4">
        <v>158.5</v>
      </c>
      <c r="G5" s="37">
        <v>27.8</v>
      </c>
      <c r="H5" s="4">
        <v>9.6999999999999993</v>
      </c>
      <c r="I5" s="4">
        <v>1.6</v>
      </c>
      <c r="J5" s="4">
        <v>17.100000000000001</v>
      </c>
      <c r="K5" s="4">
        <v>27.8</v>
      </c>
      <c r="L5" s="4">
        <v>4.4999999999999998E-2</v>
      </c>
      <c r="M5" s="4"/>
      <c r="N5" s="4">
        <v>0.36</v>
      </c>
      <c r="O5" s="4"/>
      <c r="P5" s="4">
        <v>0.1</v>
      </c>
      <c r="Q5" s="4">
        <v>100</v>
      </c>
      <c r="R5" s="4">
        <v>0.1</v>
      </c>
      <c r="S5" s="4">
        <v>7.6</v>
      </c>
      <c r="T5" s="4">
        <v>463</v>
      </c>
    </row>
    <row r="6" spans="1:20" ht="15.6">
      <c r="A6" s="17" t="s">
        <v>130</v>
      </c>
      <c r="B6" s="6">
        <v>180</v>
      </c>
      <c r="C6" s="21">
        <v>3.2</v>
      </c>
      <c r="D6" s="94">
        <v>0.7</v>
      </c>
      <c r="E6" s="94">
        <v>31.8</v>
      </c>
      <c r="F6" s="94">
        <v>161.82</v>
      </c>
      <c r="G6" s="4">
        <v>72</v>
      </c>
      <c r="H6" s="4">
        <v>7.2</v>
      </c>
      <c r="I6" s="4">
        <v>0.72</v>
      </c>
      <c r="J6" s="4">
        <v>109.8</v>
      </c>
      <c r="K6" s="4">
        <v>54</v>
      </c>
      <c r="L6" s="4"/>
      <c r="M6" s="4"/>
      <c r="N6" s="4"/>
      <c r="O6" s="4"/>
      <c r="P6" s="4">
        <v>0.15</v>
      </c>
      <c r="Q6" s="4"/>
      <c r="R6" s="4"/>
      <c r="S6" s="4"/>
      <c r="T6" s="4">
        <v>302</v>
      </c>
    </row>
    <row r="7" spans="1:20" ht="19.5" customHeight="1">
      <c r="A7" s="17" t="s">
        <v>131</v>
      </c>
      <c r="B7" s="10">
        <v>200</v>
      </c>
      <c r="C7" s="5">
        <v>2.6</v>
      </c>
      <c r="D7" s="5">
        <v>3.8</v>
      </c>
      <c r="E7" s="5">
        <v>22.4</v>
      </c>
      <c r="F7" s="5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4">
        <v>689</v>
      </c>
    </row>
    <row r="8" spans="1:20" ht="18" customHeight="1">
      <c r="A8" s="17" t="s">
        <v>71</v>
      </c>
      <c r="B8" s="32">
        <v>100</v>
      </c>
      <c r="C8" s="62">
        <v>0.4</v>
      </c>
      <c r="D8" s="62">
        <v>0.3</v>
      </c>
      <c r="E8" s="62">
        <v>10.3</v>
      </c>
      <c r="F8" s="62">
        <v>57</v>
      </c>
      <c r="G8" s="64">
        <v>19</v>
      </c>
      <c r="H8" s="64">
        <v>12</v>
      </c>
      <c r="I8" s="64">
        <v>0.3</v>
      </c>
      <c r="J8" s="64">
        <v>16</v>
      </c>
      <c r="K8" s="64">
        <v>55</v>
      </c>
      <c r="L8" s="64">
        <v>1E-3</v>
      </c>
      <c r="M8" s="64">
        <v>1E-3</v>
      </c>
      <c r="N8" s="64">
        <v>0.1</v>
      </c>
      <c r="O8" s="64">
        <v>0.02</v>
      </c>
      <c r="P8" s="64">
        <v>0.03</v>
      </c>
      <c r="Q8" s="64">
        <v>2</v>
      </c>
      <c r="R8" s="64">
        <v>0.9</v>
      </c>
      <c r="S8" s="64">
        <v>15</v>
      </c>
      <c r="T8" s="64"/>
    </row>
    <row r="9" spans="1:20" ht="18" customHeight="1">
      <c r="A9" s="11" t="s">
        <v>256</v>
      </c>
      <c r="B9" s="6">
        <v>200</v>
      </c>
      <c r="C9" s="79">
        <v>3.8</v>
      </c>
      <c r="D9" s="79">
        <v>3.75</v>
      </c>
      <c r="E9" s="79">
        <v>16.5</v>
      </c>
      <c r="F9" s="79">
        <v>108.5</v>
      </c>
      <c r="G9" s="79">
        <v>178.5</v>
      </c>
      <c r="H9" s="79">
        <v>18</v>
      </c>
      <c r="I9" s="79">
        <v>0.15</v>
      </c>
      <c r="J9" s="79">
        <v>136.5</v>
      </c>
      <c r="K9" s="79">
        <v>60</v>
      </c>
      <c r="L9" s="79">
        <v>1.4999999999999999E-2</v>
      </c>
      <c r="M9" s="79">
        <v>3.0000000000000001E-3</v>
      </c>
      <c r="N9" s="79">
        <v>0.15</v>
      </c>
      <c r="O9" s="79">
        <v>4.4999999999999998E-2</v>
      </c>
      <c r="P9" s="79">
        <v>0.22</v>
      </c>
      <c r="Q9" s="79">
        <v>33</v>
      </c>
      <c r="R9" s="79"/>
      <c r="S9" s="79">
        <v>0.9</v>
      </c>
      <c r="T9" s="79">
        <v>698</v>
      </c>
    </row>
    <row r="10" spans="1:20" ht="19.5" customHeight="1">
      <c r="A10" s="17" t="s">
        <v>64</v>
      </c>
      <c r="B10" s="10">
        <v>60</v>
      </c>
      <c r="C10" s="21">
        <v>4.42</v>
      </c>
      <c r="D10" s="125">
        <v>2.7</v>
      </c>
      <c r="E10" s="125">
        <v>26.1</v>
      </c>
      <c r="F10" s="125">
        <v>92</v>
      </c>
      <c r="G10" s="4">
        <v>75</v>
      </c>
      <c r="H10" s="4">
        <v>24.6</v>
      </c>
      <c r="I10" s="4">
        <v>0.16</v>
      </c>
      <c r="J10" s="4">
        <v>77.400000000000006</v>
      </c>
      <c r="K10" s="4">
        <v>84.6</v>
      </c>
      <c r="L10" s="4"/>
      <c r="M10" s="4">
        <v>2.0000000000000002E-5</v>
      </c>
      <c r="N10" s="4"/>
      <c r="O10" s="4">
        <v>0.24</v>
      </c>
      <c r="P10" s="4">
        <v>1.4999999999999999E-2</v>
      </c>
      <c r="Q10" s="4"/>
      <c r="R10" s="4"/>
      <c r="S10" s="4">
        <v>1.2E-2</v>
      </c>
      <c r="T10" s="64"/>
    </row>
    <row r="11" spans="1:20" ht="18" customHeight="1">
      <c r="A11" s="11" t="s">
        <v>65</v>
      </c>
      <c r="B11" s="6">
        <v>30</v>
      </c>
      <c r="C11" s="125">
        <v>2.5499999999999998</v>
      </c>
      <c r="D11" s="125">
        <v>0.99</v>
      </c>
      <c r="E11" s="125">
        <v>12.75</v>
      </c>
      <c r="F11" s="125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1.4999999999999999E-2</v>
      </c>
      <c r="O11" s="4">
        <v>0.13</v>
      </c>
      <c r="P11" s="4">
        <v>0.01</v>
      </c>
      <c r="Q11" s="4"/>
      <c r="R11" s="4"/>
      <c r="S11" s="4">
        <v>1.2E-2</v>
      </c>
      <c r="T11" s="4"/>
    </row>
    <row r="12" spans="1:20" ht="15.6">
      <c r="A12" s="18" t="s">
        <v>54</v>
      </c>
      <c r="B12" s="13">
        <v>880</v>
      </c>
      <c r="C12" s="82">
        <f t="shared" ref="C12:I12" si="0">SUM(C5:C11)</f>
        <v>23.77</v>
      </c>
      <c r="D12" s="82">
        <f t="shared" si="0"/>
        <v>19.239999999999998</v>
      </c>
      <c r="E12" s="82">
        <f t="shared" si="0"/>
        <v>129.94999999999999</v>
      </c>
      <c r="F12" s="82">
        <v>667.92</v>
      </c>
      <c r="G12" s="82">
        <f t="shared" si="0"/>
        <v>616.19999999999993</v>
      </c>
      <c r="H12" s="82">
        <f t="shared" si="0"/>
        <v>94.9</v>
      </c>
      <c r="I12" s="82">
        <f t="shared" si="0"/>
        <v>3.9800000000000004</v>
      </c>
      <c r="J12" s="82">
        <v>208</v>
      </c>
      <c r="K12" s="82">
        <f t="shared" ref="K12:S12" si="1">SUM(K5:K11)</f>
        <v>399.2</v>
      </c>
      <c r="L12" s="82">
        <f t="shared" si="1"/>
        <v>6.0999999999999999E-2</v>
      </c>
      <c r="M12" s="82">
        <f t="shared" si="1"/>
        <v>4.0200000000000001E-3</v>
      </c>
      <c r="N12" s="82">
        <f t="shared" si="1"/>
        <v>0.625</v>
      </c>
      <c r="O12" s="82">
        <f t="shared" si="1"/>
        <v>0.495</v>
      </c>
      <c r="P12" s="82">
        <f t="shared" si="1"/>
        <v>0.78500000000000003</v>
      </c>
      <c r="Q12" s="82">
        <f t="shared" si="1"/>
        <v>161.57999999999998</v>
      </c>
      <c r="R12" s="82">
        <f t="shared" si="1"/>
        <v>2.2000000000000002</v>
      </c>
      <c r="S12" s="82">
        <f t="shared" si="1"/>
        <v>24.564</v>
      </c>
      <c r="T12" s="82"/>
    </row>
    <row r="13" spans="1:20" ht="15.6">
      <c r="A13" s="18" t="s">
        <v>3</v>
      </c>
      <c r="B13" s="10"/>
      <c r="C13" s="21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1.5" customHeight="1">
      <c r="A14" s="11" t="s">
        <v>190</v>
      </c>
      <c r="B14" s="6">
        <v>100</v>
      </c>
      <c r="C14" s="69"/>
      <c r="D14" s="70">
        <v>2.4</v>
      </c>
      <c r="E14" s="70">
        <v>6.84</v>
      </c>
      <c r="F14" s="70">
        <v>56</v>
      </c>
      <c r="G14" s="71">
        <v>24.57</v>
      </c>
      <c r="H14" s="71">
        <v>1.2</v>
      </c>
      <c r="I14" s="72">
        <v>0.41</v>
      </c>
      <c r="J14" s="72">
        <v>19.38</v>
      </c>
      <c r="K14" s="72">
        <v>11.58</v>
      </c>
      <c r="L14" s="72"/>
      <c r="M14" s="72"/>
      <c r="N14" s="72">
        <v>0.33</v>
      </c>
      <c r="O14" s="72"/>
      <c r="P14" s="72">
        <v>0.03</v>
      </c>
      <c r="Q14" s="72">
        <v>24.7</v>
      </c>
      <c r="R14" s="72"/>
      <c r="S14" s="72">
        <v>0.2</v>
      </c>
      <c r="T14" s="140" t="s">
        <v>248</v>
      </c>
    </row>
    <row r="15" spans="1:20" ht="31.2">
      <c r="A15" s="17" t="s">
        <v>132</v>
      </c>
      <c r="B15" s="29">
        <v>250</v>
      </c>
      <c r="C15" s="21">
        <v>9.23</v>
      </c>
      <c r="D15" s="124">
        <v>7.5</v>
      </c>
      <c r="E15" s="124">
        <v>11.93</v>
      </c>
      <c r="F15" s="124">
        <v>151.80000000000001</v>
      </c>
      <c r="G15" s="4">
        <v>37.75</v>
      </c>
      <c r="H15" s="4">
        <v>18.75</v>
      </c>
      <c r="I15" s="4">
        <v>0.85</v>
      </c>
      <c r="J15" s="4">
        <v>122</v>
      </c>
      <c r="K15" s="4">
        <v>41.5</v>
      </c>
      <c r="L15" s="4">
        <v>0.04</v>
      </c>
      <c r="M15" s="4">
        <v>0.03</v>
      </c>
      <c r="N15" s="4">
        <v>0.8</v>
      </c>
      <c r="O15" s="4">
        <v>1.2500000000000001E-2</v>
      </c>
      <c r="P15" s="4">
        <v>1.0999999999999999E-2</v>
      </c>
      <c r="Q15" s="4">
        <v>110</v>
      </c>
      <c r="R15" s="4">
        <v>1.6</v>
      </c>
      <c r="S15" s="4">
        <v>0.12</v>
      </c>
      <c r="T15" s="141" t="s">
        <v>247</v>
      </c>
    </row>
    <row r="16" spans="1:20" ht="27" customHeight="1">
      <c r="A16" s="17" t="s">
        <v>133</v>
      </c>
      <c r="B16" s="10" t="s">
        <v>90</v>
      </c>
      <c r="C16" s="21">
        <v>10.1</v>
      </c>
      <c r="D16" s="5">
        <v>14.3</v>
      </c>
      <c r="E16" s="5">
        <v>1.9</v>
      </c>
      <c r="F16" s="5">
        <v>160.69999999999999</v>
      </c>
      <c r="G16" s="4">
        <v>9.8800000000000008</v>
      </c>
      <c r="H16" s="4">
        <v>4.82</v>
      </c>
      <c r="I16" s="4">
        <v>1.68</v>
      </c>
      <c r="J16" s="4">
        <v>117.7</v>
      </c>
      <c r="K16" s="4">
        <v>13</v>
      </c>
      <c r="L16" s="4">
        <v>4.5999999999999999E-3</v>
      </c>
      <c r="M16" s="4"/>
      <c r="N16" s="4">
        <v>0.57999999999999996</v>
      </c>
      <c r="O16" s="4">
        <v>4.1000000000000002E-2</v>
      </c>
      <c r="P16" s="4">
        <v>9.0999999999999998E-2</v>
      </c>
      <c r="Q16" s="4"/>
      <c r="R16" s="4">
        <v>2.4</v>
      </c>
      <c r="S16" s="4">
        <v>1.23</v>
      </c>
      <c r="T16" s="4">
        <v>437</v>
      </c>
    </row>
    <row r="17" spans="1:20" ht="31.2">
      <c r="A17" s="7" t="s">
        <v>70</v>
      </c>
      <c r="B17" s="6">
        <v>180</v>
      </c>
      <c r="C17" s="4">
        <v>1.2</v>
      </c>
      <c r="D17" s="4">
        <v>8.3000000000000007</v>
      </c>
      <c r="E17" s="4">
        <v>31.7</v>
      </c>
      <c r="F17" s="4">
        <v>225.3</v>
      </c>
      <c r="G17" s="4">
        <v>21.6</v>
      </c>
      <c r="H17" s="4">
        <v>21.6</v>
      </c>
      <c r="I17" s="4">
        <v>0.11</v>
      </c>
      <c r="J17" s="4">
        <v>59.9</v>
      </c>
      <c r="K17" s="4">
        <v>39.6</v>
      </c>
      <c r="L17" s="4"/>
      <c r="M17" s="4"/>
      <c r="N17" s="4"/>
      <c r="O17" s="4"/>
      <c r="P17" s="4">
        <v>0.04</v>
      </c>
      <c r="Q17" s="4">
        <v>125.04</v>
      </c>
      <c r="R17" s="4"/>
      <c r="S17" s="4">
        <v>2.4</v>
      </c>
      <c r="T17" s="139" t="s">
        <v>249</v>
      </c>
    </row>
    <row r="18" spans="1:20" ht="18" customHeight="1">
      <c r="A18" s="7" t="s">
        <v>134</v>
      </c>
      <c r="B18" s="6">
        <v>200</v>
      </c>
      <c r="C18" s="5">
        <v>0.4</v>
      </c>
      <c r="D18" s="5">
        <v>0.2</v>
      </c>
      <c r="E18" s="5">
        <v>26.4</v>
      </c>
      <c r="F18" s="5">
        <v>120</v>
      </c>
      <c r="G18" s="4">
        <v>36</v>
      </c>
      <c r="H18" s="4">
        <v>12</v>
      </c>
      <c r="I18" s="4">
        <v>0.06</v>
      </c>
      <c r="J18" s="4">
        <v>26</v>
      </c>
      <c r="K18" s="4">
        <v>108</v>
      </c>
      <c r="L18" s="4"/>
      <c r="M18" s="4"/>
      <c r="N18" s="4"/>
      <c r="O18" s="4">
        <v>0.04</v>
      </c>
      <c r="P18" s="4">
        <v>0.04</v>
      </c>
      <c r="Q18" s="4">
        <v>26</v>
      </c>
      <c r="R18" s="4"/>
      <c r="S18" s="4">
        <v>10</v>
      </c>
      <c r="T18" s="4">
        <v>707</v>
      </c>
    </row>
    <row r="19" spans="1:20" ht="15.6">
      <c r="A19" s="7" t="s">
        <v>64</v>
      </c>
      <c r="B19" s="6">
        <v>60</v>
      </c>
      <c r="C19" s="21">
        <v>4.42</v>
      </c>
      <c r="D19" s="115">
        <v>2.7</v>
      </c>
      <c r="E19" s="115">
        <v>26.1</v>
      </c>
      <c r="F19" s="115">
        <v>92</v>
      </c>
      <c r="G19" s="4">
        <v>75</v>
      </c>
      <c r="H19" s="4">
        <v>24.6</v>
      </c>
      <c r="I19" s="4">
        <v>0.16</v>
      </c>
      <c r="J19" s="4">
        <v>77.400000000000006</v>
      </c>
      <c r="K19" s="4">
        <v>84.6</v>
      </c>
      <c r="L19" s="4"/>
      <c r="M19" s="4">
        <v>2.0000000000000002E-5</v>
      </c>
      <c r="N19" s="4"/>
      <c r="O19" s="4">
        <v>0.24</v>
      </c>
      <c r="P19" s="4">
        <v>1.4999999999999999E-2</v>
      </c>
      <c r="Q19" s="4"/>
      <c r="R19" s="4"/>
      <c r="S19" s="4">
        <v>1.2E-2</v>
      </c>
      <c r="T19" s="4"/>
    </row>
    <row r="20" spans="1:20" ht="15.6">
      <c r="A20" s="7" t="s">
        <v>65</v>
      </c>
      <c r="B20" s="6">
        <v>40</v>
      </c>
      <c r="C20" s="125">
        <v>3.4</v>
      </c>
      <c r="D20" s="125">
        <v>1.3</v>
      </c>
      <c r="E20" s="125">
        <v>14</v>
      </c>
      <c r="F20" s="125">
        <v>103.6</v>
      </c>
      <c r="G20" s="4">
        <v>29.2</v>
      </c>
      <c r="H20" s="4">
        <v>16</v>
      </c>
      <c r="I20" s="4">
        <v>1.1299999999999999</v>
      </c>
      <c r="J20" s="4">
        <v>50</v>
      </c>
      <c r="K20" s="4">
        <v>66.400000000000006</v>
      </c>
      <c r="L20" s="4"/>
      <c r="M20" s="4"/>
      <c r="N20" s="4">
        <v>0.02</v>
      </c>
      <c r="O20" s="4">
        <v>0.17</v>
      </c>
      <c r="P20" s="4">
        <v>0.01</v>
      </c>
      <c r="Q20" s="4"/>
      <c r="R20" s="4"/>
      <c r="S20" s="4">
        <v>1.6E-2</v>
      </c>
      <c r="T20" s="4"/>
    </row>
    <row r="21" spans="1:20" ht="15.6">
      <c r="A21" s="18" t="s">
        <v>56</v>
      </c>
      <c r="B21" s="13">
        <v>930</v>
      </c>
      <c r="C21" s="82">
        <f t="shared" ref="C21:S21" si="2">SUM(C14:C20)</f>
        <v>28.749999999999993</v>
      </c>
      <c r="D21" s="82">
        <f t="shared" si="2"/>
        <v>36.700000000000003</v>
      </c>
      <c r="E21" s="82">
        <f t="shared" si="2"/>
        <v>118.87</v>
      </c>
      <c r="F21" s="82">
        <f t="shared" si="2"/>
        <v>909.4</v>
      </c>
      <c r="G21" s="82">
        <f t="shared" si="2"/>
        <v>234</v>
      </c>
      <c r="H21" s="82">
        <f t="shared" si="2"/>
        <v>98.97</v>
      </c>
      <c r="I21" s="82">
        <f t="shared" si="2"/>
        <v>4.4000000000000004</v>
      </c>
      <c r="J21" s="82">
        <f t="shared" si="2"/>
        <v>472.38</v>
      </c>
      <c r="K21" s="82">
        <f t="shared" si="2"/>
        <v>364.67999999999995</v>
      </c>
      <c r="L21" s="82">
        <f t="shared" si="2"/>
        <v>4.4600000000000001E-2</v>
      </c>
      <c r="M21" s="82">
        <f t="shared" si="2"/>
        <v>3.0019999999999998E-2</v>
      </c>
      <c r="N21" s="82">
        <f t="shared" si="2"/>
        <v>1.73</v>
      </c>
      <c r="O21" s="82">
        <f t="shared" si="2"/>
        <v>0.50350000000000006</v>
      </c>
      <c r="P21" s="82">
        <f t="shared" si="2"/>
        <v>0.23700000000000004</v>
      </c>
      <c r="Q21" s="82">
        <f t="shared" si="2"/>
        <v>285.74</v>
      </c>
      <c r="R21" s="82">
        <f t="shared" si="2"/>
        <v>4</v>
      </c>
      <c r="S21" s="82">
        <f t="shared" si="2"/>
        <v>13.978</v>
      </c>
      <c r="T21" s="82"/>
    </row>
    <row r="22" spans="1:20" ht="15.6">
      <c r="A22" s="14" t="s">
        <v>9</v>
      </c>
      <c r="B22" s="15"/>
      <c r="C22" s="80">
        <f>SUM(C12+C21)</f>
        <v>52.519999999999996</v>
      </c>
      <c r="D22" s="80">
        <f t="shared" ref="D22:S22" si="3">SUM(D12+D21)</f>
        <v>55.94</v>
      </c>
      <c r="E22" s="80">
        <f t="shared" si="3"/>
        <v>248.82</v>
      </c>
      <c r="F22" s="80">
        <f t="shared" si="3"/>
        <v>1577.32</v>
      </c>
      <c r="G22" s="80">
        <v>750.2</v>
      </c>
      <c r="H22" s="80">
        <f t="shared" si="3"/>
        <v>193.87</v>
      </c>
      <c r="I22" s="80">
        <f t="shared" si="3"/>
        <v>8.3800000000000008</v>
      </c>
      <c r="J22" s="80">
        <f t="shared" si="3"/>
        <v>680.38</v>
      </c>
      <c r="K22" s="80">
        <f t="shared" si="3"/>
        <v>763.87999999999988</v>
      </c>
      <c r="L22" s="80">
        <f t="shared" si="3"/>
        <v>0.1056</v>
      </c>
      <c r="M22" s="80">
        <f t="shared" si="3"/>
        <v>3.4040000000000001E-2</v>
      </c>
      <c r="N22" s="80">
        <f t="shared" si="3"/>
        <v>2.355</v>
      </c>
      <c r="O22" s="80">
        <f t="shared" si="3"/>
        <v>0.99850000000000005</v>
      </c>
      <c r="P22" s="80">
        <f t="shared" si="3"/>
        <v>1.022</v>
      </c>
      <c r="Q22" s="80">
        <f t="shared" si="3"/>
        <v>447.32</v>
      </c>
      <c r="R22" s="80">
        <f t="shared" si="3"/>
        <v>6.2</v>
      </c>
      <c r="S22" s="80">
        <f t="shared" si="3"/>
        <v>38.542000000000002</v>
      </c>
      <c r="T22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T3:T4"/>
    <mergeCell ref="S3:S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30" workbookViewId="0">
      <selection activeCell="B20" sqref="B20"/>
    </sheetView>
  </sheetViews>
  <sheetFormatPr defaultRowHeight="14.4"/>
  <cols>
    <col min="1" max="1" width="23.33203125" style="1" customWidth="1"/>
    <col min="2" max="2" width="7.5546875" style="16" customWidth="1"/>
    <col min="3" max="3" width="7" customWidth="1"/>
    <col min="4" max="4" width="7.5546875" customWidth="1"/>
    <col min="5" max="5" width="8.5546875" customWidth="1"/>
    <col min="6" max="6" width="6.44140625" customWidth="1"/>
    <col min="7" max="7" width="6.33203125" customWidth="1"/>
    <col min="8" max="8" width="6.5546875" customWidth="1"/>
    <col min="9" max="11" width="6.33203125" customWidth="1"/>
    <col min="12" max="12" width="8.109375" customWidth="1"/>
    <col min="13" max="13" width="8.33203125" customWidth="1"/>
    <col min="14" max="17" width="6.33203125" customWidth="1"/>
    <col min="18" max="18" width="7" customWidth="1"/>
    <col min="19" max="19" width="6.33203125" customWidth="1"/>
    <col min="20" max="20" width="8.33203125" customWidth="1"/>
  </cols>
  <sheetData>
    <row r="1" spans="1:20" ht="17.399999999999999">
      <c r="A1" s="168" t="s">
        <v>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4.25" customHeight="1">
      <c r="A2" s="194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8.75" customHeight="1">
      <c r="A3" s="195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33.75" customHeight="1">
      <c r="A5" s="11" t="s">
        <v>135</v>
      </c>
      <c r="B5" s="29" t="s">
        <v>136</v>
      </c>
      <c r="C5" s="5">
        <v>14.3</v>
      </c>
      <c r="D5" s="5">
        <v>20.6</v>
      </c>
      <c r="E5" s="5">
        <v>2.85</v>
      </c>
      <c r="F5" s="5">
        <v>222.9</v>
      </c>
      <c r="G5" s="37">
        <v>141.69999999999999</v>
      </c>
      <c r="H5" s="4">
        <v>11.6</v>
      </c>
      <c r="I5" s="4">
        <v>1.45</v>
      </c>
      <c r="J5" s="4">
        <v>191.9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4">
        <v>340</v>
      </c>
    </row>
    <row r="6" spans="1:20" ht="42.75" customHeight="1">
      <c r="A6" s="17" t="s">
        <v>191</v>
      </c>
      <c r="B6" s="6">
        <v>100</v>
      </c>
      <c r="C6" s="69">
        <v>2.64</v>
      </c>
      <c r="D6" s="70">
        <v>0.18</v>
      </c>
      <c r="E6" s="70">
        <v>6.84</v>
      </c>
      <c r="F6" s="70">
        <v>33.64</v>
      </c>
      <c r="G6" s="71">
        <v>11.48</v>
      </c>
      <c r="H6" s="71">
        <v>3.15</v>
      </c>
      <c r="I6" s="72">
        <v>0.37</v>
      </c>
      <c r="J6" s="72">
        <v>21.16</v>
      </c>
      <c r="K6" s="72">
        <v>6.76</v>
      </c>
      <c r="L6" s="72"/>
      <c r="M6" s="72"/>
      <c r="N6" s="72">
        <v>9.8000000000000004E-2</v>
      </c>
      <c r="O6" s="72"/>
      <c r="P6" s="72">
        <v>0.05</v>
      </c>
      <c r="Q6" s="72">
        <v>51.66</v>
      </c>
      <c r="R6" s="72"/>
      <c r="S6" s="72">
        <v>2.0299999999999998</v>
      </c>
      <c r="T6" s="142" t="s">
        <v>250</v>
      </c>
    </row>
    <row r="7" spans="1:20" ht="15.6">
      <c r="A7" s="17" t="s">
        <v>137</v>
      </c>
      <c r="B7" s="10">
        <v>100</v>
      </c>
      <c r="C7" s="21">
        <v>10.9</v>
      </c>
      <c r="D7" s="5">
        <v>7.6</v>
      </c>
      <c r="E7" s="5">
        <v>0.3</v>
      </c>
      <c r="F7" s="5">
        <v>164.6</v>
      </c>
      <c r="G7" s="4">
        <v>28.87</v>
      </c>
      <c r="H7" s="4">
        <v>15.29</v>
      </c>
      <c r="I7" s="4">
        <v>0.6</v>
      </c>
      <c r="J7" s="4">
        <v>73.900000000000006</v>
      </c>
      <c r="K7" s="4">
        <v>20.399999999999999</v>
      </c>
      <c r="L7" s="4">
        <v>6.6000000000000003E-2</v>
      </c>
      <c r="M7" s="4">
        <v>0.02</v>
      </c>
      <c r="N7" s="4">
        <v>1.53</v>
      </c>
      <c r="O7" s="4">
        <v>1.0999999999999999E-2</v>
      </c>
      <c r="P7" s="4">
        <v>1.4999999999999999E-2</v>
      </c>
      <c r="Q7" s="4">
        <v>40</v>
      </c>
      <c r="R7" s="4">
        <v>1.45</v>
      </c>
      <c r="S7" s="4"/>
      <c r="T7" s="4">
        <v>373</v>
      </c>
    </row>
    <row r="8" spans="1:20" ht="15.6">
      <c r="A8" s="11" t="s">
        <v>163</v>
      </c>
      <c r="B8" s="6">
        <v>100</v>
      </c>
      <c r="C8" s="21">
        <v>0.9</v>
      </c>
      <c r="D8" s="116">
        <v>0.2</v>
      </c>
      <c r="E8" s="116">
        <v>8.1</v>
      </c>
      <c r="F8" s="116">
        <v>43</v>
      </c>
      <c r="G8" s="4">
        <v>34</v>
      </c>
      <c r="H8" s="4">
        <v>13</v>
      </c>
      <c r="I8" s="4">
        <v>0.3</v>
      </c>
      <c r="J8" s="4">
        <v>23</v>
      </c>
      <c r="K8" s="4">
        <v>97</v>
      </c>
      <c r="L8" s="4"/>
      <c r="M8" s="4">
        <v>5.0000000000000001E-4</v>
      </c>
      <c r="N8" s="4">
        <v>1.7000000000000001E-2</v>
      </c>
      <c r="O8" s="4">
        <v>0.04</v>
      </c>
      <c r="P8" s="4">
        <v>0.03</v>
      </c>
      <c r="Q8" s="4">
        <v>8</v>
      </c>
      <c r="R8" s="4"/>
      <c r="S8" s="4">
        <v>20</v>
      </c>
      <c r="T8" s="4"/>
    </row>
    <row r="9" spans="1:20" ht="16.5" customHeight="1">
      <c r="A9" s="17" t="s">
        <v>138</v>
      </c>
      <c r="B9" s="6">
        <v>200</v>
      </c>
      <c r="C9" s="79">
        <v>0.2</v>
      </c>
      <c r="D9" s="79"/>
      <c r="E9" s="79">
        <v>6.5</v>
      </c>
      <c r="F9" s="79">
        <v>26.8</v>
      </c>
      <c r="G9" s="79">
        <v>4.5</v>
      </c>
      <c r="H9" s="79">
        <v>0.8</v>
      </c>
      <c r="I9" s="79">
        <v>0.7</v>
      </c>
      <c r="J9" s="79">
        <v>7.2</v>
      </c>
      <c r="K9" s="79">
        <v>0.8</v>
      </c>
      <c r="L9" s="79"/>
      <c r="M9" s="79"/>
      <c r="N9" s="79"/>
      <c r="O9" s="79"/>
      <c r="P9" s="79">
        <v>0.01</v>
      </c>
      <c r="Q9" s="79">
        <v>0.3</v>
      </c>
      <c r="R9" s="79"/>
      <c r="S9" s="79">
        <v>0.04</v>
      </c>
      <c r="T9" s="79">
        <v>685</v>
      </c>
    </row>
    <row r="10" spans="1:20" ht="16.5" customHeight="1">
      <c r="A10" s="17" t="s">
        <v>64</v>
      </c>
      <c r="B10" s="10">
        <v>60</v>
      </c>
      <c r="C10" s="21">
        <v>4.42</v>
      </c>
      <c r="D10" s="125">
        <v>2.7</v>
      </c>
      <c r="E10" s="125">
        <v>26.1</v>
      </c>
      <c r="F10" s="125">
        <v>92</v>
      </c>
      <c r="G10" s="4">
        <v>75</v>
      </c>
      <c r="H10" s="4">
        <v>24.6</v>
      </c>
      <c r="I10" s="4">
        <v>0.16</v>
      </c>
      <c r="J10" s="4">
        <v>77.400000000000006</v>
      </c>
      <c r="K10" s="4">
        <v>84.6</v>
      </c>
      <c r="L10" s="4"/>
      <c r="M10" s="4">
        <v>2.0000000000000002E-5</v>
      </c>
      <c r="N10" s="4"/>
      <c r="O10" s="4">
        <v>0.24</v>
      </c>
      <c r="P10" s="4">
        <v>1.4999999999999999E-2</v>
      </c>
      <c r="Q10" s="4"/>
      <c r="R10" s="4"/>
      <c r="S10" s="4">
        <v>1.2E-2</v>
      </c>
      <c r="T10" s="79"/>
    </row>
    <row r="11" spans="1:20" ht="15.6">
      <c r="A11" s="11" t="s">
        <v>65</v>
      </c>
      <c r="B11" s="6">
        <v>30</v>
      </c>
      <c r="C11" s="125">
        <v>2.5499999999999998</v>
      </c>
      <c r="D11" s="125">
        <v>0.99</v>
      </c>
      <c r="E11" s="125">
        <v>12.75</v>
      </c>
      <c r="F11" s="125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1.4999999999999999E-2</v>
      </c>
      <c r="O11" s="4">
        <v>0.13</v>
      </c>
      <c r="P11" s="4">
        <v>0.01</v>
      </c>
      <c r="Q11" s="4"/>
      <c r="R11" s="4"/>
      <c r="S11" s="4">
        <v>1.2E-2</v>
      </c>
      <c r="T11" s="4"/>
    </row>
    <row r="12" spans="1:20" ht="15.6">
      <c r="A12" s="12" t="s">
        <v>54</v>
      </c>
      <c r="B12" s="3">
        <v>750</v>
      </c>
      <c r="C12" s="80">
        <f t="shared" ref="C12:I12" si="0">SUM(C5:C11)</f>
        <v>35.909999999999997</v>
      </c>
      <c r="D12" s="80">
        <f t="shared" si="0"/>
        <v>32.270000000000003</v>
      </c>
      <c r="E12" s="80">
        <f t="shared" si="0"/>
        <v>63.44</v>
      </c>
      <c r="F12" s="80">
        <f t="shared" si="0"/>
        <v>660.6400000000001</v>
      </c>
      <c r="G12" s="80">
        <f t="shared" si="0"/>
        <v>317.44999999999993</v>
      </c>
      <c r="H12" s="80">
        <f t="shared" si="0"/>
        <v>80.44</v>
      </c>
      <c r="I12" s="80">
        <f t="shared" si="0"/>
        <v>4.43</v>
      </c>
      <c r="J12" s="80">
        <v>311</v>
      </c>
      <c r="K12" s="80">
        <f t="shared" ref="K12:S12" si="1">SUM(K5:K11)</f>
        <v>305.06</v>
      </c>
      <c r="L12" s="80">
        <f t="shared" si="1"/>
        <v>6.9000000000000006E-2</v>
      </c>
      <c r="M12" s="80">
        <f t="shared" si="1"/>
        <v>2.0619999999999999E-2</v>
      </c>
      <c r="N12" s="80">
        <f t="shared" si="1"/>
        <v>1.7409999999999999</v>
      </c>
      <c r="O12" s="80">
        <v>0.02</v>
      </c>
      <c r="P12" s="80">
        <f t="shared" si="1"/>
        <v>0.73000000000000009</v>
      </c>
      <c r="Q12" s="80">
        <f t="shared" si="1"/>
        <v>349.96</v>
      </c>
      <c r="R12" s="80">
        <f t="shared" si="1"/>
        <v>5.45</v>
      </c>
      <c r="S12" s="80">
        <f t="shared" si="1"/>
        <v>22.393999999999998</v>
      </c>
      <c r="T12" s="80"/>
    </row>
    <row r="13" spans="1:20" ht="15.6">
      <c r="A13" s="12" t="s">
        <v>3</v>
      </c>
      <c r="B13" s="6"/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57.75" customHeight="1">
      <c r="A14" s="60" t="s">
        <v>139</v>
      </c>
      <c r="B14" s="63">
        <v>250</v>
      </c>
      <c r="C14" s="61">
        <v>5.25</v>
      </c>
      <c r="D14" s="61">
        <v>6.5</v>
      </c>
      <c r="E14" s="61">
        <v>7.5</v>
      </c>
      <c r="F14" s="61">
        <v>126</v>
      </c>
      <c r="G14" s="62">
        <v>58.6</v>
      </c>
      <c r="H14" s="62">
        <v>15.93</v>
      </c>
      <c r="I14" s="62">
        <v>1.67</v>
      </c>
      <c r="J14" s="62">
        <v>19.25</v>
      </c>
      <c r="K14" s="62">
        <v>12.3</v>
      </c>
      <c r="L14" s="62"/>
      <c r="M14" s="62"/>
      <c r="N14" s="62"/>
      <c r="O14" s="62">
        <v>7.0000000000000001E-3</v>
      </c>
      <c r="P14" s="62">
        <v>9.4999999999999998E-3</v>
      </c>
      <c r="Q14" s="62">
        <v>32.5</v>
      </c>
      <c r="R14" s="62"/>
      <c r="S14" s="62">
        <v>0.7</v>
      </c>
      <c r="T14" s="139" t="s">
        <v>247</v>
      </c>
    </row>
    <row r="15" spans="1:20" ht="42.6">
      <c r="A15" s="78" t="s">
        <v>271</v>
      </c>
      <c r="B15" s="32" t="s">
        <v>174</v>
      </c>
      <c r="C15" s="62">
        <v>10.3</v>
      </c>
      <c r="D15" s="62">
        <v>6.7</v>
      </c>
      <c r="E15" s="62">
        <v>13.8</v>
      </c>
      <c r="F15" s="62">
        <v>282</v>
      </c>
      <c r="G15" s="62">
        <v>185.3</v>
      </c>
      <c r="H15" s="62">
        <v>63.2</v>
      </c>
      <c r="I15" s="62">
        <v>1.36</v>
      </c>
      <c r="J15" s="62">
        <v>113.8</v>
      </c>
      <c r="K15" s="62">
        <v>191.25</v>
      </c>
      <c r="L15" s="62">
        <v>6.9999999999999999E-4</v>
      </c>
      <c r="M15" s="62">
        <v>8.0000000000000004E-4</v>
      </c>
      <c r="N15" s="62">
        <v>0.05</v>
      </c>
      <c r="O15" s="62">
        <v>1.0999999999999999E-2</v>
      </c>
      <c r="P15" s="62">
        <v>1.7999999999999999E-2</v>
      </c>
      <c r="Q15" s="62">
        <v>83.2</v>
      </c>
      <c r="R15" s="62"/>
      <c r="S15" s="62">
        <v>10.8</v>
      </c>
      <c r="T15" s="62">
        <v>440</v>
      </c>
    </row>
    <row r="16" spans="1:20" ht="31.2">
      <c r="A16" s="11" t="s">
        <v>66</v>
      </c>
      <c r="B16" s="6">
        <v>200</v>
      </c>
      <c r="C16" s="5">
        <v>0.6</v>
      </c>
      <c r="D16" s="5"/>
      <c r="E16" s="5">
        <v>29</v>
      </c>
      <c r="F16" s="5">
        <v>111.2</v>
      </c>
      <c r="G16" s="4">
        <v>25.2</v>
      </c>
      <c r="H16" s="4">
        <v>19.399999999999999</v>
      </c>
      <c r="I16" s="4">
        <v>0.6</v>
      </c>
      <c r="J16" s="4">
        <v>39.6</v>
      </c>
      <c r="K16" s="4"/>
      <c r="L16" s="4"/>
      <c r="M16" s="4"/>
      <c r="N16" s="4"/>
      <c r="O16" s="4">
        <v>6.0000000000000001E-3</v>
      </c>
      <c r="P16" s="4">
        <v>0.02</v>
      </c>
      <c r="Q16" s="4">
        <v>10</v>
      </c>
      <c r="R16" s="4"/>
      <c r="S16" s="4">
        <v>10.4</v>
      </c>
      <c r="T16" s="4">
        <v>638</v>
      </c>
    </row>
    <row r="17" spans="1:20" ht="15.6">
      <c r="A17" s="7" t="s">
        <v>257</v>
      </c>
      <c r="B17" s="6">
        <v>40</v>
      </c>
      <c r="C17" s="21">
        <v>1.2</v>
      </c>
      <c r="D17" s="138">
        <v>8.3000000000000007</v>
      </c>
      <c r="E17" s="138">
        <v>21.87</v>
      </c>
      <c r="F17" s="138">
        <v>216.8</v>
      </c>
      <c r="G17" s="4">
        <v>3.2</v>
      </c>
      <c r="H17" s="4">
        <v>2.4</v>
      </c>
      <c r="I17" s="4">
        <v>0.24</v>
      </c>
      <c r="J17" s="4">
        <v>16.8</v>
      </c>
      <c r="K17" s="4">
        <v>19.2</v>
      </c>
      <c r="L17" s="4"/>
      <c r="M17" s="4"/>
      <c r="N17" s="4"/>
      <c r="O17" s="4">
        <v>0.02</v>
      </c>
      <c r="P17" s="4">
        <v>8.0000000000000002E-3</v>
      </c>
      <c r="Q17" s="4">
        <v>2.8</v>
      </c>
      <c r="R17" s="4"/>
      <c r="S17" s="4"/>
      <c r="T17" s="4"/>
    </row>
    <row r="18" spans="1:20" ht="15.6">
      <c r="A18" s="7" t="s">
        <v>64</v>
      </c>
      <c r="B18" s="6">
        <v>60</v>
      </c>
      <c r="C18" s="21">
        <v>4.42</v>
      </c>
      <c r="D18" s="116">
        <v>2.7</v>
      </c>
      <c r="E18" s="116">
        <v>26.1</v>
      </c>
      <c r="F18" s="116">
        <v>92</v>
      </c>
      <c r="G18" s="4">
        <v>75</v>
      </c>
      <c r="H18" s="4">
        <v>24.6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5.6">
      <c r="A19" s="7" t="s">
        <v>65</v>
      </c>
      <c r="B19" s="6">
        <v>40</v>
      </c>
      <c r="C19" s="125">
        <v>3.4</v>
      </c>
      <c r="D19" s="125">
        <v>1.3</v>
      </c>
      <c r="E19" s="125">
        <v>14</v>
      </c>
      <c r="F19" s="125">
        <v>103.6</v>
      </c>
      <c r="G19" s="4">
        <v>29.2</v>
      </c>
      <c r="H19" s="4">
        <v>16</v>
      </c>
      <c r="I19" s="4">
        <v>1.1299999999999999</v>
      </c>
      <c r="J19" s="4">
        <v>50</v>
      </c>
      <c r="K19" s="4">
        <v>66.400000000000006</v>
      </c>
      <c r="L19" s="4"/>
      <c r="M19" s="4"/>
      <c r="N19" s="4">
        <v>0.02</v>
      </c>
      <c r="O19" s="4">
        <v>0.17</v>
      </c>
      <c r="P19" s="4">
        <v>0.01</v>
      </c>
      <c r="Q19" s="4"/>
      <c r="R19" s="4"/>
      <c r="S19" s="4">
        <v>1.6E-2</v>
      </c>
      <c r="T19" s="4"/>
    </row>
    <row r="20" spans="1:20" ht="15.6">
      <c r="A20" s="12" t="s">
        <v>56</v>
      </c>
      <c r="B20" s="3">
        <v>815</v>
      </c>
      <c r="C20" s="80">
        <f>SUM(C14:C19)</f>
        <v>25.17</v>
      </c>
      <c r="D20" s="80">
        <f>SUM(D14:D19)</f>
        <v>25.5</v>
      </c>
      <c r="E20" s="80">
        <f>SUM(E14:E19)</f>
        <v>112.27000000000001</v>
      </c>
      <c r="F20" s="80">
        <f>SUM(F14:F19)</f>
        <v>931.6</v>
      </c>
      <c r="G20" s="80">
        <f>SUM(G14:G19)</f>
        <v>376.5</v>
      </c>
      <c r="H20" s="80">
        <v>94.7</v>
      </c>
      <c r="I20" s="80">
        <f t="shared" ref="I20:S20" si="2">SUM(I14:I19)</f>
        <v>5.16</v>
      </c>
      <c r="J20" s="80">
        <f t="shared" si="2"/>
        <v>316.85000000000002</v>
      </c>
      <c r="K20" s="80">
        <f t="shared" si="2"/>
        <v>373.75</v>
      </c>
      <c r="L20" s="80">
        <f t="shared" si="2"/>
        <v>6.9999999999999999E-4</v>
      </c>
      <c r="M20" s="80">
        <f t="shared" si="2"/>
        <v>8.2000000000000009E-4</v>
      </c>
      <c r="N20" s="80">
        <f t="shared" si="2"/>
        <v>7.0000000000000007E-2</v>
      </c>
      <c r="O20" s="80">
        <f t="shared" si="2"/>
        <v>0.45399999999999996</v>
      </c>
      <c r="P20" s="80">
        <f t="shared" si="2"/>
        <v>8.0500000000000002E-2</v>
      </c>
      <c r="Q20" s="80">
        <f t="shared" si="2"/>
        <v>128.5</v>
      </c>
      <c r="R20" s="80">
        <f t="shared" si="2"/>
        <v>0</v>
      </c>
      <c r="S20" s="80">
        <f t="shared" si="2"/>
        <v>21.927999999999997</v>
      </c>
      <c r="T20" s="80"/>
    </row>
    <row r="21" spans="1:20" ht="15.6">
      <c r="A21" s="2" t="s">
        <v>9</v>
      </c>
      <c r="B21" s="6"/>
      <c r="C21" s="80">
        <f t="shared" ref="C21:S21" si="3">SUM(C12+C20)</f>
        <v>61.08</v>
      </c>
      <c r="D21" s="80">
        <f t="shared" si="3"/>
        <v>57.77</v>
      </c>
      <c r="E21" s="80">
        <f t="shared" si="3"/>
        <v>175.71</v>
      </c>
      <c r="F21" s="80">
        <f t="shared" si="3"/>
        <v>1592.2400000000002</v>
      </c>
      <c r="G21" s="80">
        <f t="shared" si="3"/>
        <v>693.94999999999993</v>
      </c>
      <c r="H21" s="80">
        <f t="shared" si="3"/>
        <v>175.14</v>
      </c>
      <c r="I21" s="80">
        <f t="shared" si="3"/>
        <v>9.59</v>
      </c>
      <c r="J21" s="80">
        <f t="shared" si="3"/>
        <v>627.85</v>
      </c>
      <c r="K21" s="80">
        <f t="shared" si="3"/>
        <v>678.81</v>
      </c>
      <c r="L21" s="80">
        <f t="shared" si="3"/>
        <v>6.9700000000000012E-2</v>
      </c>
      <c r="M21" s="80">
        <f t="shared" si="3"/>
        <v>2.1440000000000001E-2</v>
      </c>
      <c r="N21" s="80">
        <f t="shared" si="3"/>
        <v>1.8109999999999999</v>
      </c>
      <c r="O21" s="80">
        <f t="shared" si="3"/>
        <v>0.47399999999999998</v>
      </c>
      <c r="P21" s="80">
        <f t="shared" si="3"/>
        <v>0.81050000000000011</v>
      </c>
      <c r="Q21" s="80">
        <f t="shared" si="3"/>
        <v>478.46</v>
      </c>
      <c r="R21" s="80">
        <f t="shared" si="3"/>
        <v>5.45</v>
      </c>
      <c r="S21" s="80">
        <f t="shared" si="3"/>
        <v>44.321999999999996</v>
      </c>
      <c r="T21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15" workbookViewId="0">
      <selection activeCell="A15" sqref="A15"/>
    </sheetView>
  </sheetViews>
  <sheetFormatPr defaultRowHeight="14.4"/>
  <cols>
    <col min="1" max="1" width="22" style="1" customWidth="1"/>
    <col min="2" max="2" width="7.33203125" customWidth="1"/>
    <col min="3" max="3" width="7.44140625" customWidth="1"/>
    <col min="4" max="4" width="7.6640625" customWidth="1"/>
    <col min="5" max="5" width="8.6640625" customWidth="1"/>
    <col min="6" max="6" width="8" customWidth="1"/>
    <col min="7" max="7" width="6.88671875" customWidth="1"/>
    <col min="8" max="8" width="6.44140625" customWidth="1"/>
    <col min="9" max="19" width="6.88671875" customWidth="1"/>
    <col min="20" max="20" width="7.6640625" customWidth="1"/>
  </cols>
  <sheetData>
    <row r="1" spans="1:20" ht="17.399999999999999">
      <c r="A1" s="168" t="s">
        <v>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8.75" customHeight="1">
      <c r="A3" s="170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55.5" customHeight="1">
      <c r="A5" s="11" t="s">
        <v>152</v>
      </c>
      <c r="B5" s="29" t="s">
        <v>73</v>
      </c>
      <c r="C5" s="119">
        <v>14.6</v>
      </c>
      <c r="D5" s="119">
        <v>6.8</v>
      </c>
      <c r="E5" s="119">
        <v>3.1</v>
      </c>
      <c r="F5" s="119">
        <v>129.6</v>
      </c>
      <c r="G5" s="35">
        <v>36.090000000000003</v>
      </c>
      <c r="H5" s="35">
        <v>7.74</v>
      </c>
      <c r="I5" s="4">
        <v>0.98</v>
      </c>
      <c r="J5" s="4">
        <v>41.2</v>
      </c>
      <c r="K5" s="4">
        <v>33.6</v>
      </c>
      <c r="L5" s="4">
        <v>1.1999999999999999E-3</v>
      </c>
      <c r="M5" s="4">
        <v>0.01</v>
      </c>
      <c r="N5" s="4">
        <v>7.3999999999999996E-2</v>
      </c>
      <c r="O5" s="4">
        <v>8.9999999999999993E-3</v>
      </c>
      <c r="P5" s="4">
        <v>1.46E-2</v>
      </c>
      <c r="Q5" s="4">
        <v>29.6</v>
      </c>
      <c r="R5" s="4">
        <v>1.81</v>
      </c>
      <c r="S5" s="4">
        <v>0.73</v>
      </c>
      <c r="T5" s="72">
        <v>451</v>
      </c>
    </row>
    <row r="6" spans="1:20" ht="20.25" customHeight="1">
      <c r="A6" s="7" t="s">
        <v>69</v>
      </c>
      <c r="B6" s="6">
        <v>180</v>
      </c>
      <c r="C6" s="21">
        <v>4.2</v>
      </c>
      <c r="D6" s="119">
        <v>10.4</v>
      </c>
      <c r="E6" s="119">
        <v>17.600000000000001</v>
      </c>
      <c r="F6" s="119">
        <v>154.69999999999999</v>
      </c>
      <c r="G6" s="4">
        <v>110.7</v>
      </c>
      <c r="H6" s="4">
        <v>21.7</v>
      </c>
      <c r="I6" s="4">
        <v>0.6</v>
      </c>
      <c r="J6" s="4">
        <v>89.1</v>
      </c>
      <c r="K6" s="4">
        <v>35.6</v>
      </c>
      <c r="L6" s="4">
        <v>6.0000000000000001E-3</v>
      </c>
      <c r="M6" s="4">
        <v>1E-4</v>
      </c>
      <c r="N6" s="4">
        <v>0.54</v>
      </c>
      <c r="O6" s="4"/>
      <c r="P6" s="4">
        <v>0.09</v>
      </c>
      <c r="Q6" s="4">
        <v>400</v>
      </c>
      <c r="R6" s="4"/>
      <c r="S6" s="4">
        <v>3.15</v>
      </c>
      <c r="T6" s="4">
        <v>534</v>
      </c>
    </row>
    <row r="7" spans="1:20" ht="21" customHeight="1">
      <c r="A7" s="17" t="s">
        <v>75</v>
      </c>
      <c r="B7" s="6">
        <v>200</v>
      </c>
      <c r="C7" s="21">
        <v>1.2</v>
      </c>
      <c r="D7" s="97"/>
      <c r="E7" s="97">
        <v>15.2</v>
      </c>
      <c r="F7" s="97">
        <v>67</v>
      </c>
      <c r="G7" s="4">
        <v>62.14</v>
      </c>
      <c r="H7" s="4">
        <v>24.16</v>
      </c>
      <c r="I7" s="4">
        <v>0.69</v>
      </c>
      <c r="J7" s="4">
        <v>11.2</v>
      </c>
      <c r="K7" s="4">
        <v>46.72</v>
      </c>
      <c r="L7" s="4"/>
      <c r="M7" s="4"/>
      <c r="N7" s="4">
        <v>0.74</v>
      </c>
      <c r="O7" s="4">
        <v>2.2000000000000001E-3</v>
      </c>
      <c r="P7" s="4">
        <v>4.2000000000000003E-2</v>
      </c>
      <c r="Q7" s="4">
        <v>124.4</v>
      </c>
      <c r="R7" s="4"/>
      <c r="S7" s="4">
        <v>0.86</v>
      </c>
      <c r="T7" s="4">
        <v>638</v>
      </c>
    </row>
    <row r="8" spans="1:20" ht="16.5" customHeight="1">
      <c r="A8" s="17" t="s">
        <v>150</v>
      </c>
      <c r="B8" s="6">
        <v>100</v>
      </c>
      <c r="C8" s="21">
        <v>0.4</v>
      </c>
      <c r="D8" s="116">
        <v>0.4</v>
      </c>
      <c r="E8" s="116">
        <v>9.8000000000000007</v>
      </c>
      <c r="F8" s="116">
        <v>52</v>
      </c>
      <c r="G8" s="4">
        <v>26</v>
      </c>
      <c r="H8" s="4">
        <v>9</v>
      </c>
      <c r="I8" s="4">
        <v>2.2000000000000002</v>
      </c>
      <c r="J8" s="4">
        <v>11</v>
      </c>
      <c r="K8" s="4">
        <v>48</v>
      </c>
      <c r="L8" s="4">
        <v>2E-3</v>
      </c>
      <c r="M8" s="4">
        <v>4.0000000000000001E-3</v>
      </c>
      <c r="N8" s="4">
        <v>0.08</v>
      </c>
      <c r="O8" s="4">
        <v>0.03</v>
      </c>
      <c r="P8" s="4">
        <v>0.02</v>
      </c>
      <c r="Q8" s="4">
        <v>5</v>
      </c>
      <c r="R8" s="4"/>
      <c r="S8" s="4">
        <v>10</v>
      </c>
      <c r="T8" s="4"/>
    </row>
    <row r="9" spans="1:20" ht="19.5" customHeight="1">
      <c r="A9" s="17" t="s">
        <v>64</v>
      </c>
      <c r="B9" s="10">
        <v>60</v>
      </c>
      <c r="C9" s="21">
        <v>4.42</v>
      </c>
      <c r="D9" s="125">
        <v>2.7</v>
      </c>
      <c r="E9" s="125">
        <v>26.1</v>
      </c>
      <c r="F9" s="125">
        <v>92</v>
      </c>
      <c r="G9" s="4">
        <v>75</v>
      </c>
      <c r="H9" s="4">
        <v>24.6</v>
      </c>
      <c r="I9" s="4">
        <v>0.16</v>
      </c>
      <c r="J9" s="4">
        <v>77.400000000000006</v>
      </c>
      <c r="K9" s="4">
        <v>84.6</v>
      </c>
      <c r="L9" s="4"/>
      <c r="M9" s="4">
        <v>2.0000000000000002E-5</v>
      </c>
      <c r="N9" s="4"/>
      <c r="O9" s="4">
        <v>0.24</v>
      </c>
      <c r="P9" s="4">
        <v>1.4999999999999999E-2</v>
      </c>
      <c r="Q9" s="4"/>
      <c r="R9" s="4"/>
      <c r="S9" s="4">
        <v>1.2E-2</v>
      </c>
      <c r="T9" s="4"/>
    </row>
    <row r="10" spans="1:20" ht="15.6">
      <c r="A10" s="11" t="s">
        <v>65</v>
      </c>
      <c r="B10" s="6">
        <v>30</v>
      </c>
      <c r="C10" s="125">
        <v>2.5499999999999998</v>
      </c>
      <c r="D10" s="125">
        <v>0.99</v>
      </c>
      <c r="E10" s="125">
        <v>12.75</v>
      </c>
      <c r="F10" s="125">
        <v>77.7</v>
      </c>
      <c r="G10" s="4">
        <v>21.9</v>
      </c>
      <c r="H10" s="4">
        <v>12</v>
      </c>
      <c r="I10" s="4">
        <v>0.85</v>
      </c>
      <c r="J10" s="4">
        <v>37.5</v>
      </c>
      <c r="K10" s="4">
        <v>49.8</v>
      </c>
      <c r="L10" s="4"/>
      <c r="M10" s="4"/>
      <c r="N10" s="4">
        <v>1.4999999999999999E-2</v>
      </c>
      <c r="O10" s="4">
        <v>0.13</v>
      </c>
      <c r="P10" s="4">
        <v>0.01</v>
      </c>
      <c r="Q10" s="4"/>
      <c r="R10" s="4"/>
      <c r="S10" s="4">
        <v>1.2E-2</v>
      </c>
      <c r="T10" s="4"/>
    </row>
    <row r="11" spans="1:20" ht="15.6">
      <c r="A11" s="18" t="s">
        <v>54</v>
      </c>
      <c r="B11" s="13">
        <v>680</v>
      </c>
      <c r="C11" s="82">
        <f t="shared" ref="C11:I11" si="0">SUM(C5:C10)</f>
        <v>27.37</v>
      </c>
      <c r="D11" s="82">
        <f t="shared" si="0"/>
        <v>21.289999999999996</v>
      </c>
      <c r="E11" s="82">
        <f t="shared" si="0"/>
        <v>84.550000000000011</v>
      </c>
      <c r="F11" s="82">
        <f t="shared" si="0"/>
        <v>573</v>
      </c>
      <c r="G11" s="82">
        <f t="shared" si="0"/>
        <v>331.83</v>
      </c>
      <c r="H11" s="82">
        <f t="shared" si="0"/>
        <v>99.199999999999989</v>
      </c>
      <c r="I11" s="82">
        <f t="shared" si="0"/>
        <v>5.48</v>
      </c>
      <c r="J11" s="82">
        <f t="shared" ref="J11:S11" si="1">SUM(J5:J10)</f>
        <v>267.39999999999998</v>
      </c>
      <c r="K11" s="82">
        <f t="shared" si="1"/>
        <v>298.32</v>
      </c>
      <c r="L11" s="82">
        <f t="shared" si="1"/>
        <v>9.1999999999999998E-3</v>
      </c>
      <c r="M11" s="82">
        <f t="shared" si="1"/>
        <v>1.4119999999999999E-2</v>
      </c>
      <c r="N11" s="82">
        <f t="shared" si="1"/>
        <v>1.4490000000000001</v>
      </c>
      <c r="O11" s="82">
        <v>1.0999999999999999E-2</v>
      </c>
      <c r="P11" s="82">
        <f t="shared" si="1"/>
        <v>0.19159999999999999</v>
      </c>
      <c r="Q11" s="82">
        <f t="shared" si="1"/>
        <v>559</v>
      </c>
      <c r="R11" s="82">
        <f t="shared" si="1"/>
        <v>1.81</v>
      </c>
      <c r="S11" s="82">
        <f t="shared" si="1"/>
        <v>14.764000000000001</v>
      </c>
      <c r="T11" s="82"/>
    </row>
    <row r="12" spans="1:20" ht="15.6">
      <c r="A12" s="18" t="s">
        <v>3</v>
      </c>
      <c r="B12" s="10"/>
      <c r="C12" s="21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1.35" customHeight="1">
      <c r="A13" s="11" t="s">
        <v>192</v>
      </c>
      <c r="B13" s="6">
        <v>100</v>
      </c>
      <c r="C13" s="102"/>
      <c r="D13" s="102">
        <v>2.4</v>
      </c>
      <c r="E13" s="102">
        <v>4.2</v>
      </c>
      <c r="F13" s="102">
        <v>89</v>
      </c>
      <c r="G13" s="4">
        <v>24.57</v>
      </c>
      <c r="H13" s="4">
        <v>1.2</v>
      </c>
      <c r="I13" s="4">
        <v>0.41</v>
      </c>
      <c r="J13" s="88">
        <v>19.38</v>
      </c>
      <c r="K13" s="88">
        <v>11.58</v>
      </c>
      <c r="L13" s="88">
        <v>1E-3</v>
      </c>
      <c r="M13" s="88">
        <v>8.9999999999999993E-3</v>
      </c>
      <c r="N13" s="88">
        <v>0.33</v>
      </c>
      <c r="O13" s="88"/>
      <c r="P13" s="88">
        <v>0.03</v>
      </c>
      <c r="Q13" s="88">
        <v>24.7</v>
      </c>
      <c r="R13" s="88"/>
      <c r="S13" s="88">
        <v>0.2</v>
      </c>
      <c r="T13" s="139" t="s">
        <v>251</v>
      </c>
    </row>
    <row r="14" spans="1:20" ht="73.5" customHeight="1">
      <c r="A14" s="17" t="s">
        <v>141</v>
      </c>
      <c r="B14" s="58" t="s">
        <v>243</v>
      </c>
      <c r="C14" s="21">
        <v>6.25</v>
      </c>
      <c r="D14" s="5">
        <v>13</v>
      </c>
      <c r="E14" s="5">
        <v>15.75</v>
      </c>
      <c r="F14" s="5">
        <v>184</v>
      </c>
      <c r="G14" s="4">
        <v>62.07</v>
      </c>
      <c r="H14" s="4">
        <v>6.22</v>
      </c>
      <c r="I14" s="4">
        <v>1.6</v>
      </c>
      <c r="J14" s="4">
        <v>133</v>
      </c>
      <c r="K14" s="4">
        <v>14.22</v>
      </c>
      <c r="L14" s="4">
        <v>5.0000000000000001E-3</v>
      </c>
      <c r="M14" s="4">
        <v>5.0000000000000001E-3</v>
      </c>
      <c r="N14" s="4">
        <v>0.61</v>
      </c>
      <c r="O14" s="4">
        <v>7.0000000000000001E-3</v>
      </c>
      <c r="P14" s="4">
        <v>0.12</v>
      </c>
      <c r="Q14" s="4">
        <v>138.25</v>
      </c>
      <c r="R14" s="4">
        <v>5.0000000000000001E-3</v>
      </c>
      <c r="S14" s="4">
        <v>0.85</v>
      </c>
      <c r="T14" s="4">
        <v>132</v>
      </c>
    </row>
    <row r="15" spans="1:20" ht="59.25" customHeight="1">
      <c r="A15" s="11" t="s">
        <v>196</v>
      </c>
      <c r="B15" s="6" t="s">
        <v>140</v>
      </c>
      <c r="C15" s="56">
        <v>13</v>
      </c>
      <c r="D15" s="56">
        <v>8</v>
      </c>
      <c r="E15" s="56">
        <v>52.2</v>
      </c>
      <c r="F15" s="56">
        <v>276</v>
      </c>
      <c r="G15" s="56">
        <v>102</v>
      </c>
      <c r="H15" s="56">
        <v>14</v>
      </c>
      <c r="I15" s="56">
        <v>1.8</v>
      </c>
      <c r="J15" s="56">
        <v>88</v>
      </c>
      <c r="K15" s="56">
        <v>146</v>
      </c>
      <c r="L15" s="56"/>
      <c r="M15" s="56"/>
      <c r="N15" s="56"/>
      <c r="O15" s="56">
        <v>1.6E-2</v>
      </c>
      <c r="P15" s="56">
        <v>0.2</v>
      </c>
      <c r="Q15" s="56">
        <v>20</v>
      </c>
      <c r="R15" s="56">
        <v>2.2000000000000002</v>
      </c>
      <c r="S15" s="56"/>
      <c r="T15" s="56">
        <v>436</v>
      </c>
    </row>
    <row r="16" spans="1:20" ht="18.75" customHeight="1">
      <c r="A16" s="7" t="s">
        <v>142</v>
      </c>
      <c r="B16" s="6">
        <v>200</v>
      </c>
      <c r="C16" s="5">
        <v>0.4</v>
      </c>
      <c r="D16" s="5">
        <v>0.4</v>
      </c>
      <c r="E16" s="5">
        <v>22.8</v>
      </c>
      <c r="F16" s="5">
        <v>102</v>
      </c>
      <c r="G16" s="4">
        <v>134</v>
      </c>
      <c r="H16" s="4">
        <v>12</v>
      </c>
      <c r="I16" s="4">
        <v>0.6</v>
      </c>
      <c r="J16" s="4">
        <v>36</v>
      </c>
      <c r="K16" s="4">
        <v>80</v>
      </c>
      <c r="L16" s="4"/>
      <c r="M16" s="4"/>
      <c r="N16" s="4"/>
      <c r="O16" s="4">
        <v>0.02</v>
      </c>
      <c r="P16" s="4">
        <v>0.04</v>
      </c>
      <c r="Q16" s="4">
        <v>16</v>
      </c>
      <c r="R16" s="4"/>
      <c r="S16" s="4">
        <v>14.8</v>
      </c>
      <c r="T16" s="4">
        <v>707</v>
      </c>
    </row>
    <row r="17" spans="1:20" ht="17.7" customHeight="1">
      <c r="A17" s="7" t="s">
        <v>64</v>
      </c>
      <c r="B17" s="6">
        <v>60</v>
      </c>
      <c r="C17" s="21">
        <v>4.42</v>
      </c>
      <c r="D17" s="116">
        <v>2.7</v>
      </c>
      <c r="E17" s="116">
        <v>26.1</v>
      </c>
      <c r="F17" s="116">
        <v>92</v>
      </c>
      <c r="G17" s="4">
        <v>75</v>
      </c>
      <c r="H17" s="4">
        <v>24.6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8.75" customHeight="1">
      <c r="A18" s="7" t="s">
        <v>65</v>
      </c>
      <c r="B18" s="6">
        <v>40</v>
      </c>
      <c r="C18" s="125">
        <v>3.4</v>
      </c>
      <c r="D18" s="125">
        <v>1.3</v>
      </c>
      <c r="E18" s="125">
        <v>14</v>
      </c>
      <c r="F18" s="125">
        <v>103.6</v>
      </c>
      <c r="G18" s="4">
        <v>29.2</v>
      </c>
      <c r="H18" s="4">
        <v>16</v>
      </c>
      <c r="I18" s="4">
        <v>1.1299999999999999</v>
      </c>
      <c r="J18" s="4">
        <v>50</v>
      </c>
      <c r="K18" s="4">
        <v>66.400000000000006</v>
      </c>
      <c r="L18" s="4"/>
      <c r="M18" s="4"/>
      <c r="N18" s="4">
        <v>0.02</v>
      </c>
      <c r="O18" s="4">
        <v>0.17</v>
      </c>
      <c r="P18" s="4">
        <v>0.01</v>
      </c>
      <c r="Q18" s="4"/>
      <c r="R18" s="4"/>
      <c r="S18" s="4">
        <v>1.6E-2</v>
      </c>
      <c r="T18" s="4"/>
    </row>
    <row r="19" spans="1:20" ht="15.6">
      <c r="A19" s="18" t="s">
        <v>56</v>
      </c>
      <c r="B19" s="13">
        <v>880</v>
      </c>
      <c r="C19" s="82">
        <f t="shared" ref="C19:S19" si="2">SUM(C13:C18)</f>
        <v>27.47</v>
      </c>
      <c r="D19" s="82">
        <f t="shared" si="2"/>
        <v>27.799999999999997</v>
      </c>
      <c r="E19" s="82">
        <f t="shared" si="2"/>
        <v>135.05000000000001</v>
      </c>
      <c r="F19" s="82">
        <f t="shared" si="2"/>
        <v>846.6</v>
      </c>
      <c r="G19" s="82">
        <f t="shared" si="2"/>
        <v>426.84</v>
      </c>
      <c r="H19" s="82">
        <f t="shared" si="2"/>
        <v>74.02000000000001</v>
      </c>
      <c r="I19" s="82">
        <f t="shared" si="2"/>
        <v>5.7</v>
      </c>
      <c r="J19" s="82">
        <f t="shared" si="2"/>
        <v>403.78</v>
      </c>
      <c r="K19" s="82">
        <f t="shared" si="2"/>
        <v>402.79999999999995</v>
      </c>
      <c r="L19" s="82">
        <f t="shared" si="2"/>
        <v>6.0000000000000001E-3</v>
      </c>
      <c r="M19" s="82">
        <f t="shared" si="2"/>
        <v>1.4019999999999998E-2</v>
      </c>
      <c r="N19" s="82">
        <f t="shared" si="2"/>
        <v>0.96</v>
      </c>
      <c r="O19" s="82">
        <f t="shared" si="2"/>
        <v>0.45299999999999996</v>
      </c>
      <c r="P19" s="82">
        <f t="shared" si="2"/>
        <v>0.41499999999999998</v>
      </c>
      <c r="Q19" s="82">
        <f t="shared" si="2"/>
        <v>198.95</v>
      </c>
      <c r="R19" s="82">
        <f t="shared" si="2"/>
        <v>2.2050000000000001</v>
      </c>
      <c r="S19" s="82">
        <f t="shared" si="2"/>
        <v>15.878000000000002</v>
      </c>
      <c r="T19" s="82"/>
    </row>
    <row r="20" spans="1:20" ht="15.6">
      <c r="A20" s="14" t="s">
        <v>9</v>
      </c>
      <c r="B20" s="15"/>
      <c r="C20" s="80">
        <f t="shared" ref="C20:S20" si="3">SUM(C11+C19)</f>
        <v>54.84</v>
      </c>
      <c r="D20" s="80">
        <f t="shared" si="3"/>
        <v>49.089999999999989</v>
      </c>
      <c r="E20" s="80">
        <f t="shared" si="3"/>
        <v>219.60000000000002</v>
      </c>
      <c r="F20" s="80">
        <f t="shared" si="3"/>
        <v>1419.6</v>
      </c>
      <c r="G20" s="80">
        <f t="shared" si="3"/>
        <v>758.67</v>
      </c>
      <c r="H20" s="80">
        <f t="shared" si="3"/>
        <v>173.22</v>
      </c>
      <c r="I20" s="80">
        <f t="shared" si="3"/>
        <v>11.18</v>
      </c>
      <c r="J20" s="80">
        <f t="shared" si="3"/>
        <v>671.18</v>
      </c>
      <c r="K20" s="80">
        <f t="shared" si="3"/>
        <v>701.11999999999989</v>
      </c>
      <c r="L20" s="80">
        <f t="shared" si="3"/>
        <v>1.52E-2</v>
      </c>
      <c r="M20" s="118">
        <f t="shared" si="3"/>
        <v>2.8139999999999998E-2</v>
      </c>
      <c r="N20" s="80">
        <f t="shared" si="3"/>
        <v>2.4089999999999998</v>
      </c>
      <c r="O20" s="80">
        <f t="shared" si="3"/>
        <v>0.46399999999999997</v>
      </c>
      <c r="P20" s="80">
        <f t="shared" si="3"/>
        <v>0.60660000000000003</v>
      </c>
      <c r="Q20" s="80">
        <f t="shared" si="3"/>
        <v>757.95</v>
      </c>
      <c r="R20" s="80">
        <f t="shared" si="3"/>
        <v>4.0150000000000006</v>
      </c>
      <c r="S20" s="80">
        <f t="shared" si="3"/>
        <v>30.642000000000003</v>
      </c>
      <c r="T20" s="80"/>
    </row>
  </sheetData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topLeftCell="A2" zoomScaleSheetLayoutView="115" workbookViewId="0">
      <selection activeCell="D13" sqref="D13"/>
    </sheetView>
  </sheetViews>
  <sheetFormatPr defaultRowHeight="14.4"/>
  <cols>
    <col min="1" max="1" width="22.109375" style="1" customWidth="1"/>
    <col min="2" max="2" width="8.5546875" customWidth="1"/>
    <col min="3" max="3" width="6.88671875" customWidth="1"/>
    <col min="4" max="4" width="8.33203125" customWidth="1"/>
    <col min="5" max="5" width="9.33203125" customWidth="1"/>
    <col min="6" max="6" width="7" customWidth="1"/>
    <col min="7" max="7" width="6.88671875" customWidth="1"/>
    <col min="8" max="8" width="7.44140625" customWidth="1"/>
    <col min="9" max="11" width="6.109375" customWidth="1"/>
    <col min="12" max="12" width="7.44140625" customWidth="1"/>
    <col min="13" max="13" width="9.5546875" customWidth="1"/>
    <col min="14" max="15" width="6.109375" customWidth="1"/>
    <col min="16" max="16" width="7.5546875" customWidth="1"/>
    <col min="17" max="19" width="6.109375" customWidth="1"/>
    <col min="20" max="20" width="7.88671875" customWidth="1"/>
  </cols>
  <sheetData>
    <row r="1" spans="1:21" ht="17.399999999999999">
      <c r="A1" s="168" t="s">
        <v>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1" ht="18.75" customHeight="1">
      <c r="A3" s="170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1" ht="18.75" customHeight="1">
      <c r="A4" s="8" t="s">
        <v>2</v>
      </c>
      <c r="B4" s="9"/>
      <c r="C4" s="4"/>
      <c r="D4" s="4"/>
      <c r="E4" s="4"/>
      <c r="F4" s="4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1" ht="46.8">
      <c r="A5" s="17" t="s">
        <v>143</v>
      </c>
      <c r="B5" s="29" t="s">
        <v>63</v>
      </c>
      <c r="C5" s="4">
        <v>7.3</v>
      </c>
      <c r="D5" s="4">
        <v>9.1999999999999993</v>
      </c>
      <c r="E5" s="4">
        <v>17.5</v>
      </c>
      <c r="F5" s="4">
        <v>258</v>
      </c>
      <c r="G5" s="37">
        <v>93.7</v>
      </c>
      <c r="H5" s="4">
        <v>18.98</v>
      </c>
      <c r="I5" s="4">
        <v>0.89600000000000002</v>
      </c>
      <c r="J5" s="4">
        <v>73.8</v>
      </c>
      <c r="K5" s="4">
        <v>35.4</v>
      </c>
      <c r="L5" s="4">
        <v>1.4999999999999999E-2</v>
      </c>
      <c r="M5" s="105">
        <v>3.0000000000000001E-3</v>
      </c>
      <c r="N5" s="4">
        <v>0.34</v>
      </c>
      <c r="O5" s="4"/>
      <c r="P5" s="4">
        <v>0.16</v>
      </c>
      <c r="Q5" s="4">
        <v>19</v>
      </c>
      <c r="R5" s="4">
        <v>0.15</v>
      </c>
      <c r="S5" s="4"/>
      <c r="T5" s="139" t="s">
        <v>252</v>
      </c>
    </row>
    <row r="6" spans="1:21" ht="29.25" customHeight="1">
      <c r="A6" s="78" t="s">
        <v>272</v>
      </c>
      <c r="B6" s="6">
        <v>30</v>
      </c>
      <c r="C6" s="21">
        <v>6.96</v>
      </c>
      <c r="D6" s="125">
        <v>8.85</v>
      </c>
      <c r="E6" s="125"/>
      <c r="F6" s="125">
        <v>109.2</v>
      </c>
      <c r="G6" s="4">
        <v>264</v>
      </c>
      <c r="H6" s="4">
        <v>7</v>
      </c>
      <c r="I6" s="4">
        <v>0.2</v>
      </c>
      <c r="J6" s="4">
        <v>100</v>
      </c>
      <c r="K6" s="4">
        <v>17.600000000000001</v>
      </c>
      <c r="L6" s="4"/>
      <c r="M6" s="4">
        <v>3.0000000000000001E-3</v>
      </c>
      <c r="N6" s="4"/>
      <c r="O6" s="4">
        <v>8.0000000000000002E-3</v>
      </c>
      <c r="P6" s="4">
        <v>6.0000000000000001E-3</v>
      </c>
      <c r="Q6" s="4">
        <v>57.6</v>
      </c>
      <c r="R6" s="4">
        <v>1.9</v>
      </c>
      <c r="S6" s="4">
        <v>1.44E-2</v>
      </c>
      <c r="T6" s="139" t="s">
        <v>244</v>
      </c>
    </row>
    <row r="7" spans="1:21" ht="15.6">
      <c r="A7" s="11" t="s">
        <v>71</v>
      </c>
      <c r="B7" s="6">
        <v>100</v>
      </c>
      <c r="C7" s="62">
        <v>0.4</v>
      </c>
      <c r="D7" s="62">
        <v>0.3</v>
      </c>
      <c r="E7" s="62">
        <v>10.3</v>
      </c>
      <c r="F7" s="62">
        <v>57</v>
      </c>
      <c r="G7" s="64">
        <v>19</v>
      </c>
      <c r="H7" s="64">
        <v>12</v>
      </c>
      <c r="I7" s="64">
        <v>0.3</v>
      </c>
      <c r="J7" s="64">
        <v>16</v>
      </c>
      <c r="K7" s="64">
        <v>55</v>
      </c>
      <c r="L7" s="64">
        <v>1E-3</v>
      </c>
      <c r="M7" s="64">
        <v>1E-3</v>
      </c>
      <c r="N7" s="64">
        <v>0.1</v>
      </c>
      <c r="O7" s="64">
        <v>0.02</v>
      </c>
      <c r="P7" s="64">
        <v>0.03</v>
      </c>
      <c r="Q7" s="64">
        <v>2</v>
      </c>
      <c r="R7" s="64">
        <v>0.9</v>
      </c>
      <c r="S7" s="64">
        <v>15</v>
      </c>
      <c r="T7" s="79"/>
    </row>
    <row r="8" spans="1:21" ht="15.6">
      <c r="A8" s="11" t="s">
        <v>131</v>
      </c>
      <c r="B8" s="32">
        <v>200</v>
      </c>
      <c r="C8" s="117">
        <v>2.6</v>
      </c>
      <c r="D8" s="117">
        <v>3.8</v>
      </c>
      <c r="E8" s="117">
        <v>22.4</v>
      </c>
      <c r="F8" s="117">
        <v>112.4</v>
      </c>
      <c r="G8" s="4">
        <v>222</v>
      </c>
      <c r="H8" s="4">
        <v>11.4</v>
      </c>
      <c r="I8" s="4">
        <v>0.2</v>
      </c>
      <c r="J8" s="4">
        <v>14</v>
      </c>
      <c r="K8" s="4">
        <v>68</v>
      </c>
      <c r="L8" s="4"/>
      <c r="M8" s="4"/>
      <c r="N8" s="4"/>
      <c r="O8" s="4">
        <v>0.06</v>
      </c>
      <c r="P8" s="4">
        <v>0.26</v>
      </c>
      <c r="Q8" s="4">
        <v>26.58</v>
      </c>
      <c r="R8" s="4">
        <v>1.2</v>
      </c>
      <c r="S8" s="4">
        <v>1.04</v>
      </c>
      <c r="T8" s="64">
        <v>689</v>
      </c>
    </row>
    <row r="9" spans="1:21" ht="15.6">
      <c r="A9" s="11" t="s">
        <v>64</v>
      </c>
      <c r="B9" s="10">
        <v>60</v>
      </c>
      <c r="C9" s="21">
        <v>4.42</v>
      </c>
      <c r="D9" s="125">
        <v>2.7</v>
      </c>
      <c r="E9" s="125">
        <v>26.1</v>
      </c>
      <c r="F9" s="125">
        <v>92</v>
      </c>
      <c r="G9" s="4">
        <v>75</v>
      </c>
      <c r="H9" s="4">
        <v>24.6</v>
      </c>
      <c r="I9" s="4">
        <v>0.16</v>
      </c>
      <c r="J9" s="4">
        <v>77.400000000000006</v>
      </c>
      <c r="K9" s="4">
        <v>84.6</v>
      </c>
      <c r="L9" s="4"/>
      <c r="M9" s="4">
        <v>2.0000000000000002E-5</v>
      </c>
      <c r="N9" s="4"/>
      <c r="O9" s="4">
        <v>0.24</v>
      </c>
      <c r="P9" s="4">
        <v>1.4999999999999999E-2</v>
      </c>
      <c r="Q9" s="4"/>
      <c r="R9" s="4"/>
      <c r="S9" s="4">
        <v>1.2E-2</v>
      </c>
      <c r="T9" s="64"/>
    </row>
    <row r="10" spans="1:21" ht="15.6">
      <c r="A10" s="11" t="s">
        <v>65</v>
      </c>
      <c r="B10" s="6">
        <v>30</v>
      </c>
      <c r="C10" s="125">
        <v>2.5499999999999998</v>
      </c>
      <c r="D10" s="125">
        <v>0.99</v>
      </c>
      <c r="E10" s="125">
        <v>12.75</v>
      </c>
      <c r="F10" s="125">
        <v>77.7</v>
      </c>
      <c r="G10" s="4">
        <v>21.9</v>
      </c>
      <c r="H10" s="4">
        <v>12</v>
      </c>
      <c r="I10" s="4">
        <v>0.85</v>
      </c>
      <c r="J10" s="4">
        <v>37.5</v>
      </c>
      <c r="K10" s="4">
        <v>49.8</v>
      </c>
      <c r="L10" s="4"/>
      <c r="M10" s="4"/>
      <c r="N10" s="4">
        <v>1.4999999999999999E-2</v>
      </c>
      <c r="O10" s="4">
        <v>0.13</v>
      </c>
      <c r="P10" s="4">
        <v>0.01</v>
      </c>
      <c r="Q10" s="4"/>
      <c r="R10" s="4"/>
      <c r="S10" s="4">
        <v>1.2E-2</v>
      </c>
      <c r="T10" s="4"/>
    </row>
    <row r="11" spans="1:21" ht="15.6">
      <c r="A11" s="18" t="s">
        <v>54</v>
      </c>
      <c r="B11" s="3">
        <v>680</v>
      </c>
      <c r="C11" s="82">
        <f t="shared" ref="C11:I11" si="0">SUM(C5:C10)</f>
        <v>24.23</v>
      </c>
      <c r="D11" s="82">
        <f t="shared" si="0"/>
        <v>25.839999999999996</v>
      </c>
      <c r="E11" s="82">
        <f t="shared" si="0"/>
        <v>89.050000000000011</v>
      </c>
      <c r="F11" s="82">
        <f t="shared" si="0"/>
        <v>706.30000000000007</v>
      </c>
      <c r="G11" s="82">
        <f t="shared" si="0"/>
        <v>695.6</v>
      </c>
      <c r="H11" s="82">
        <f t="shared" si="0"/>
        <v>85.98</v>
      </c>
      <c r="I11" s="82">
        <f t="shared" si="0"/>
        <v>2.6059999999999999</v>
      </c>
      <c r="J11" s="82">
        <f t="shared" ref="J11:S11" si="1">SUM(J5:J10)</f>
        <v>318.70000000000005</v>
      </c>
      <c r="K11" s="82">
        <v>210</v>
      </c>
      <c r="L11" s="82">
        <f t="shared" si="1"/>
        <v>1.6E-2</v>
      </c>
      <c r="M11" s="82">
        <f t="shared" si="1"/>
        <v>7.0200000000000002E-3</v>
      </c>
      <c r="N11" s="82">
        <f t="shared" si="1"/>
        <v>0.45500000000000007</v>
      </c>
      <c r="O11" s="82">
        <f t="shared" si="1"/>
        <v>0.45799999999999996</v>
      </c>
      <c r="P11" s="82">
        <f t="shared" si="1"/>
        <v>0.48100000000000004</v>
      </c>
      <c r="Q11" s="82">
        <f t="shared" si="1"/>
        <v>105.17999999999999</v>
      </c>
      <c r="R11" s="82">
        <f t="shared" si="1"/>
        <v>4.1499999999999995</v>
      </c>
      <c r="S11" s="82">
        <f t="shared" si="1"/>
        <v>16.078400000000002</v>
      </c>
      <c r="T11" s="82"/>
    </row>
    <row r="12" spans="1:21" ht="15.6">
      <c r="A12" s="18" t="s">
        <v>3</v>
      </c>
      <c r="B12" s="6"/>
      <c r="C12" s="21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ht="31.2">
      <c r="A13" s="67" t="s">
        <v>193</v>
      </c>
      <c r="B13" s="68">
        <v>100</v>
      </c>
      <c r="C13" s="117">
        <v>1.02</v>
      </c>
      <c r="D13" s="117">
        <v>3.64</v>
      </c>
      <c r="E13" s="117">
        <v>5.64</v>
      </c>
      <c r="F13" s="117">
        <v>50.76</v>
      </c>
      <c r="G13" s="4">
        <v>25.84</v>
      </c>
      <c r="H13" s="4">
        <v>4.93</v>
      </c>
      <c r="I13" s="4"/>
      <c r="J13" s="88"/>
      <c r="K13" s="88">
        <v>96</v>
      </c>
      <c r="L13" s="88"/>
      <c r="M13" s="88"/>
      <c r="N13" s="88"/>
      <c r="O13" s="88"/>
      <c r="P13" s="88">
        <v>2.9999999999999997E-4</v>
      </c>
      <c r="Q13" s="88">
        <v>1.1399999999999999</v>
      </c>
      <c r="R13" s="88"/>
      <c r="S13" s="88">
        <v>5.1100000000000003</v>
      </c>
      <c r="T13" s="140" t="s">
        <v>253</v>
      </c>
    </row>
    <row r="14" spans="1:21" ht="77.25" customHeight="1">
      <c r="A14" s="60" t="s">
        <v>158</v>
      </c>
      <c r="B14" s="30" t="s">
        <v>159</v>
      </c>
      <c r="C14" s="61">
        <v>2.25</v>
      </c>
      <c r="D14" s="61">
        <v>3</v>
      </c>
      <c r="E14" s="61">
        <v>4.75</v>
      </c>
      <c r="F14" s="61">
        <v>109</v>
      </c>
      <c r="G14" s="62">
        <v>7.72</v>
      </c>
      <c r="H14" s="62">
        <v>4.2699999999999996</v>
      </c>
      <c r="I14" s="62">
        <v>1.56</v>
      </c>
      <c r="J14" s="62">
        <v>13.75</v>
      </c>
      <c r="K14" s="62">
        <v>16.3</v>
      </c>
      <c r="L14" s="62">
        <v>5.0000000000000001E-3</v>
      </c>
      <c r="M14" s="62"/>
      <c r="N14" s="62">
        <v>0.3</v>
      </c>
      <c r="O14" s="62">
        <v>3.0000000000000001E-3</v>
      </c>
      <c r="P14" s="62">
        <v>0.04</v>
      </c>
      <c r="Q14" s="62">
        <v>13.8</v>
      </c>
      <c r="R14" s="62">
        <v>1.4999999999999999E-2</v>
      </c>
      <c r="S14" s="62">
        <v>0.2</v>
      </c>
      <c r="T14" s="62">
        <v>124</v>
      </c>
    </row>
    <row r="15" spans="1:21" ht="32.25" customHeight="1">
      <c r="A15" s="113" t="s">
        <v>144</v>
      </c>
      <c r="B15" s="114">
        <v>120</v>
      </c>
      <c r="C15" s="55">
        <v>13.1</v>
      </c>
      <c r="D15" s="55">
        <v>8.3000000000000007</v>
      </c>
      <c r="E15" s="55">
        <v>4.5599999999999996</v>
      </c>
      <c r="F15" s="55">
        <v>153.96</v>
      </c>
      <c r="G15" s="56">
        <v>31</v>
      </c>
      <c r="H15" s="56">
        <v>12.9</v>
      </c>
      <c r="I15" s="56">
        <v>0.6</v>
      </c>
      <c r="J15" s="56">
        <v>121.5</v>
      </c>
      <c r="K15" s="56">
        <v>26.4</v>
      </c>
      <c r="L15" s="56">
        <v>8.9999999999999993E-3</v>
      </c>
      <c r="M15" s="56">
        <v>0.05</v>
      </c>
      <c r="N15" s="56">
        <v>0.6</v>
      </c>
      <c r="O15" s="56">
        <v>0.06</v>
      </c>
      <c r="P15" s="56">
        <v>0.1</v>
      </c>
      <c r="Q15" s="56">
        <v>32.799999999999997</v>
      </c>
      <c r="R15" s="56">
        <v>4.45</v>
      </c>
      <c r="S15" s="56">
        <v>0.03</v>
      </c>
      <c r="T15" s="56">
        <v>373</v>
      </c>
    </row>
    <row r="16" spans="1:21" ht="31.2">
      <c r="A16" s="11" t="s">
        <v>96</v>
      </c>
      <c r="B16" s="6">
        <v>180</v>
      </c>
      <c r="C16" s="4">
        <v>2.1</v>
      </c>
      <c r="D16" s="4">
        <v>8.82</v>
      </c>
      <c r="E16" s="4">
        <v>15.3</v>
      </c>
      <c r="F16" s="4">
        <v>146.69999999999999</v>
      </c>
      <c r="G16" s="4">
        <v>0.4</v>
      </c>
      <c r="H16" s="4">
        <v>15.2</v>
      </c>
      <c r="I16" s="4">
        <v>1.01</v>
      </c>
      <c r="J16" s="4">
        <v>107.4</v>
      </c>
      <c r="K16" s="4">
        <v>113.9</v>
      </c>
      <c r="L16" s="4">
        <v>4.4999999999999997E-3</v>
      </c>
      <c r="M16" s="4"/>
      <c r="N16" s="4">
        <v>1.1000000000000001</v>
      </c>
      <c r="O16" s="4"/>
      <c r="P16" s="4">
        <v>0.08</v>
      </c>
      <c r="Q16" s="4">
        <v>161.30000000000001</v>
      </c>
      <c r="R16" s="4"/>
      <c r="S16" s="4">
        <v>1.75</v>
      </c>
      <c r="T16" s="4">
        <v>216</v>
      </c>
    </row>
    <row r="17" spans="1:21" ht="15.6">
      <c r="A17" s="11" t="s">
        <v>145</v>
      </c>
      <c r="B17" s="6">
        <v>200</v>
      </c>
      <c r="C17" s="56">
        <v>0.6</v>
      </c>
      <c r="D17" s="56"/>
      <c r="E17" s="56">
        <v>33</v>
      </c>
      <c r="F17" s="56">
        <v>136</v>
      </c>
      <c r="G17" s="56">
        <v>10</v>
      </c>
      <c r="H17" s="56">
        <v>14</v>
      </c>
      <c r="I17" s="56">
        <v>0.4</v>
      </c>
      <c r="J17" s="56">
        <v>30</v>
      </c>
      <c r="K17" s="56">
        <v>104</v>
      </c>
      <c r="L17" s="56"/>
      <c r="M17" s="56"/>
      <c r="N17" s="56"/>
      <c r="O17" s="56">
        <v>0.04</v>
      </c>
      <c r="P17" s="56">
        <v>0.08</v>
      </c>
      <c r="Q17" s="56">
        <v>100</v>
      </c>
      <c r="R17" s="56"/>
      <c r="S17" s="56">
        <v>19</v>
      </c>
      <c r="T17" s="56">
        <v>707</v>
      </c>
    </row>
    <row r="18" spans="1:21" ht="15.6">
      <c r="A18" s="7" t="s">
        <v>64</v>
      </c>
      <c r="B18" s="6">
        <v>60</v>
      </c>
      <c r="C18" s="21">
        <v>4.42</v>
      </c>
      <c r="D18" s="117">
        <v>2.7</v>
      </c>
      <c r="E18" s="117">
        <v>26.1</v>
      </c>
      <c r="F18" s="117">
        <v>92</v>
      </c>
      <c r="G18" s="4">
        <v>75</v>
      </c>
      <c r="H18" s="4">
        <v>24.6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1" ht="15.6">
      <c r="A19" s="7" t="s">
        <v>65</v>
      </c>
      <c r="B19" s="6">
        <v>40</v>
      </c>
      <c r="C19" s="125">
        <v>3.4</v>
      </c>
      <c r="D19" s="125">
        <v>1.3</v>
      </c>
      <c r="E19" s="125">
        <v>14</v>
      </c>
      <c r="F19" s="125">
        <v>103.6</v>
      </c>
      <c r="G19" s="4">
        <v>29.2</v>
      </c>
      <c r="H19" s="4">
        <v>16</v>
      </c>
      <c r="I19" s="4">
        <v>1.1299999999999999</v>
      </c>
      <c r="J19" s="4">
        <v>50</v>
      </c>
      <c r="K19" s="4">
        <v>66.400000000000006</v>
      </c>
      <c r="L19" s="4"/>
      <c r="M19" s="4"/>
      <c r="N19" s="4">
        <v>0.02</v>
      </c>
      <c r="O19" s="4">
        <v>0.17</v>
      </c>
      <c r="P19" s="4">
        <v>0.01</v>
      </c>
      <c r="Q19" s="4"/>
      <c r="R19" s="4"/>
      <c r="S19" s="4">
        <v>1.6E-2</v>
      </c>
      <c r="T19" s="4"/>
    </row>
    <row r="20" spans="1:21" ht="15.6">
      <c r="A20" s="18" t="s">
        <v>56</v>
      </c>
      <c r="B20" s="3">
        <v>964</v>
      </c>
      <c r="C20" s="82">
        <f t="shared" ref="C20:S20" si="2">SUM(C13:C19)</f>
        <v>26.89</v>
      </c>
      <c r="D20" s="82">
        <f t="shared" si="2"/>
        <v>27.76</v>
      </c>
      <c r="E20" s="82">
        <f t="shared" si="2"/>
        <v>103.35</v>
      </c>
      <c r="F20" s="82">
        <f t="shared" si="2"/>
        <v>792.0200000000001</v>
      </c>
      <c r="G20" s="82">
        <f t="shared" si="2"/>
        <v>179.16</v>
      </c>
      <c r="H20" s="82">
        <f t="shared" si="2"/>
        <v>91.9</v>
      </c>
      <c r="I20" s="82">
        <f t="shared" si="2"/>
        <v>4.8599999999999994</v>
      </c>
      <c r="J20" s="82">
        <f t="shared" si="2"/>
        <v>400.04999999999995</v>
      </c>
      <c r="K20" s="82">
        <f t="shared" si="2"/>
        <v>507.6</v>
      </c>
      <c r="L20" s="82">
        <f t="shared" si="2"/>
        <v>1.8499999999999999E-2</v>
      </c>
      <c r="M20" s="111">
        <f t="shared" si="2"/>
        <v>5.0020000000000002E-2</v>
      </c>
      <c r="N20" s="82">
        <f t="shared" si="2"/>
        <v>2.02</v>
      </c>
      <c r="O20" s="82">
        <f t="shared" si="2"/>
        <v>0.51300000000000001</v>
      </c>
      <c r="P20" s="82">
        <f t="shared" si="2"/>
        <v>0.32530000000000003</v>
      </c>
      <c r="Q20" s="82">
        <f t="shared" si="2"/>
        <v>309.04000000000002</v>
      </c>
      <c r="R20" s="82">
        <f t="shared" si="2"/>
        <v>4.4649999999999999</v>
      </c>
      <c r="S20" s="82">
        <f t="shared" si="2"/>
        <v>26.117999999999999</v>
      </c>
      <c r="T20" s="82"/>
      <c r="U20" s="83"/>
    </row>
    <row r="21" spans="1:21" ht="15.6">
      <c r="A21" s="14" t="s">
        <v>9</v>
      </c>
      <c r="B21" s="15"/>
      <c r="C21" s="80">
        <f t="shared" ref="C21:S21" si="3">SUM(C11+C20)</f>
        <v>51.120000000000005</v>
      </c>
      <c r="D21" s="80">
        <f t="shared" si="3"/>
        <v>53.599999999999994</v>
      </c>
      <c r="E21" s="80">
        <f t="shared" si="3"/>
        <v>192.4</v>
      </c>
      <c r="F21" s="80">
        <f t="shared" si="3"/>
        <v>1498.3200000000002</v>
      </c>
      <c r="G21" s="80">
        <v>824.8</v>
      </c>
      <c r="H21" s="80">
        <f t="shared" si="3"/>
        <v>177.88</v>
      </c>
      <c r="I21" s="80">
        <f t="shared" si="3"/>
        <v>7.4659999999999993</v>
      </c>
      <c r="J21" s="80">
        <f t="shared" si="3"/>
        <v>718.75</v>
      </c>
      <c r="K21" s="80">
        <f t="shared" si="3"/>
        <v>717.6</v>
      </c>
      <c r="L21" s="80">
        <f t="shared" si="3"/>
        <v>3.4500000000000003E-2</v>
      </c>
      <c r="M21" s="80">
        <f t="shared" si="3"/>
        <v>5.704E-2</v>
      </c>
      <c r="N21" s="80">
        <f t="shared" si="3"/>
        <v>2.4750000000000001</v>
      </c>
      <c r="O21" s="80">
        <f t="shared" si="3"/>
        <v>0.97099999999999997</v>
      </c>
      <c r="P21" s="80">
        <f t="shared" si="3"/>
        <v>0.80630000000000002</v>
      </c>
      <c r="Q21" s="80">
        <f t="shared" si="3"/>
        <v>414.22</v>
      </c>
      <c r="R21" s="80">
        <f t="shared" si="3"/>
        <v>8.6149999999999984</v>
      </c>
      <c r="S21" s="80">
        <f t="shared" si="3"/>
        <v>42.196399999999997</v>
      </c>
      <c r="T21" s="80"/>
    </row>
  </sheetData>
  <mergeCells count="19"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>
      <selection activeCell="A8" sqref="A8"/>
    </sheetView>
  </sheetViews>
  <sheetFormatPr defaultRowHeight="14.4"/>
  <cols>
    <col min="1" max="1" width="20" style="1" customWidth="1"/>
    <col min="2" max="2" width="7.109375" customWidth="1"/>
    <col min="3" max="3" width="8.44140625" customWidth="1"/>
    <col min="4" max="4" width="8.5546875" customWidth="1"/>
    <col min="5" max="5" width="7.88671875" customWidth="1"/>
    <col min="6" max="6" width="7.44140625" customWidth="1"/>
    <col min="7" max="7" width="6.6640625" customWidth="1"/>
    <col min="8" max="12" width="6.5546875" customWidth="1"/>
    <col min="13" max="13" width="8.33203125" customWidth="1"/>
    <col min="14" max="17" width="6.5546875" customWidth="1"/>
    <col min="18" max="18" width="7.44140625" customWidth="1"/>
    <col min="19" max="19" width="6.5546875" customWidth="1"/>
    <col min="20" max="20" width="8.109375" customWidth="1"/>
  </cols>
  <sheetData>
    <row r="1" spans="1:20" ht="17.399999999999999">
      <c r="A1" s="168" t="s">
        <v>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31.2">
      <c r="A2" s="170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196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5" customHeight="1">
      <c r="A3" s="170"/>
      <c r="B3" s="170" t="s">
        <v>8</v>
      </c>
      <c r="C3" s="197"/>
      <c r="D3" s="197"/>
      <c r="E3" s="197"/>
      <c r="F3" s="196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5.75" customHeight="1">
      <c r="A4" s="8" t="s">
        <v>2</v>
      </c>
      <c r="B4" s="9"/>
      <c r="C4" s="4"/>
      <c r="D4" s="4"/>
      <c r="E4" s="4"/>
      <c r="F4" s="4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45.75" customHeight="1">
      <c r="A5" s="67" t="s">
        <v>135</v>
      </c>
      <c r="B5" s="68" t="s">
        <v>136</v>
      </c>
      <c r="C5" s="117">
        <v>14.3</v>
      </c>
      <c r="D5" s="117">
        <v>20.6</v>
      </c>
      <c r="E5" s="117">
        <v>2.85</v>
      </c>
      <c r="F5" s="117">
        <v>222.9</v>
      </c>
      <c r="G5" s="37">
        <v>141.69999999999999</v>
      </c>
      <c r="H5" s="4">
        <v>11.6</v>
      </c>
      <c r="I5" s="4">
        <v>1.45</v>
      </c>
      <c r="J5" s="4">
        <v>191.9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72">
        <v>340</v>
      </c>
    </row>
    <row r="6" spans="1:20" ht="26.25" customHeight="1">
      <c r="A6" s="17" t="s">
        <v>273</v>
      </c>
      <c r="B6" s="6">
        <v>40</v>
      </c>
      <c r="C6" s="21">
        <v>1.76</v>
      </c>
      <c r="D6" s="101">
        <v>0.12</v>
      </c>
      <c r="E6" s="101">
        <v>4.5599999999999996</v>
      </c>
      <c r="F6" s="101">
        <v>22.43</v>
      </c>
      <c r="G6" s="4">
        <v>7.65</v>
      </c>
      <c r="H6" s="4">
        <v>2.1</v>
      </c>
      <c r="I6" s="4">
        <v>0.25</v>
      </c>
      <c r="J6" s="4">
        <v>14.11</v>
      </c>
      <c r="K6" s="4">
        <v>4.51</v>
      </c>
      <c r="L6" s="4"/>
      <c r="M6" s="4"/>
      <c r="N6" s="4">
        <v>6.3E-2</v>
      </c>
      <c r="O6" s="4"/>
      <c r="P6" s="4">
        <v>3.3000000000000002E-2</v>
      </c>
      <c r="Q6" s="4">
        <v>34.44</v>
      </c>
      <c r="R6" s="4"/>
      <c r="S6" s="4">
        <v>1.35</v>
      </c>
      <c r="T6" s="142" t="s">
        <v>250</v>
      </c>
    </row>
    <row r="7" spans="1:20" ht="35.25" customHeight="1">
      <c r="A7" s="7" t="s">
        <v>274</v>
      </c>
      <c r="B7" s="6">
        <v>30</v>
      </c>
      <c r="C7" s="21">
        <v>6.96</v>
      </c>
      <c r="D7" s="125">
        <v>8.85</v>
      </c>
      <c r="E7" s="125"/>
      <c r="F7" s="125">
        <v>109.2</v>
      </c>
      <c r="G7" s="4">
        <v>264</v>
      </c>
      <c r="H7" s="4">
        <v>7</v>
      </c>
      <c r="I7" s="4">
        <v>0.2</v>
      </c>
      <c r="J7" s="4">
        <v>100</v>
      </c>
      <c r="K7" s="4">
        <v>17.600000000000001</v>
      </c>
      <c r="L7" s="4"/>
      <c r="M7" s="4">
        <v>3.0000000000000001E-3</v>
      </c>
      <c r="N7" s="4"/>
      <c r="O7" s="4">
        <v>8.0000000000000002E-3</v>
      </c>
      <c r="P7" s="4">
        <v>6.0000000000000001E-3</v>
      </c>
      <c r="Q7" s="4">
        <v>57.6</v>
      </c>
      <c r="R7" s="4">
        <v>1.9</v>
      </c>
      <c r="S7" s="4">
        <v>1.44E-2</v>
      </c>
      <c r="T7" s="139" t="s">
        <v>244</v>
      </c>
    </row>
    <row r="8" spans="1:20" ht="15.6">
      <c r="A8" s="7" t="s">
        <v>146</v>
      </c>
      <c r="B8" s="32">
        <v>200</v>
      </c>
      <c r="C8" s="59">
        <v>1</v>
      </c>
      <c r="D8" s="59">
        <v>1</v>
      </c>
      <c r="E8" s="59">
        <v>1.4</v>
      </c>
      <c r="F8" s="59">
        <v>58.4</v>
      </c>
      <c r="G8" s="59">
        <v>45.12</v>
      </c>
      <c r="H8" s="59">
        <v>12.5</v>
      </c>
      <c r="I8" s="59">
        <v>1.34</v>
      </c>
      <c r="J8" s="59">
        <v>37.200000000000003</v>
      </c>
      <c r="K8" s="59">
        <v>80.34</v>
      </c>
      <c r="L8" s="59">
        <v>2E-3</v>
      </c>
      <c r="M8" s="59">
        <v>5.0000000000000001E-4</v>
      </c>
      <c r="N8" s="59"/>
      <c r="O8" s="59">
        <v>1.2E-2</v>
      </c>
      <c r="P8" s="59">
        <v>5.6000000000000001E-2</v>
      </c>
      <c r="Q8" s="59">
        <v>6.6</v>
      </c>
      <c r="R8" s="59">
        <v>1.4E-2</v>
      </c>
      <c r="S8" s="59">
        <v>0.5</v>
      </c>
      <c r="T8" s="59">
        <v>630</v>
      </c>
    </row>
    <row r="9" spans="1:20" ht="15.6">
      <c r="A9" s="7" t="s">
        <v>107</v>
      </c>
      <c r="B9" s="32">
        <v>100</v>
      </c>
      <c r="C9" s="21">
        <v>0.8</v>
      </c>
      <c r="D9" s="117">
        <v>0.2</v>
      </c>
      <c r="E9" s="117">
        <v>7.5</v>
      </c>
      <c r="F9" s="117">
        <v>53</v>
      </c>
      <c r="G9" s="4">
        <v>35</v>
      </c>
      <c r="H9" s="4">
        <v>11</v>
      </c>
      <c r="I9" s="4">
        <v>0.1</v>
      </c>
      <c r="J9" s="4">
        <v>17</v>
      </c>
      <c r="K9" s="4">
        <v>55</v>
      </c>
      <c r="L9" s="4">
        <v>3.0000000000000001E-3</v>
      </c>
      <c r="M9" s="4">
        <v>1E-4</v>
      </c>
      <c r="N9" s="4">
        <v>1.4999999999999999E-2</v>
      </c>
      <c r="O9" s="4">
        <v>6.0000000000000001E-3</v>
      </c>
      <c r="P9" s="4">
        <v>3.0000000000000001E-3</v>
      </c>
      <c r="Q9" s="4">
        <v>10</v>
      </c>
      <c r="R9" s="4"/>
      <c r="S9" s="4">
        <v>33</v>
      </c>
      <c r="T9" s="59"/>
    </row>
    <row r="10" spans="1:20" ht="15.6">
      <c r="A10" s="7" t="s">
        <v>64</v>
      </c>
      <c r="B10" s="10">
        <v>60</v>
      </c>
      <c r="C10" s="21">
        <v>4.42</v>
      </c>
      <c r="D10" s="125">
        <v>2.7</v>
      </c>
      <c r="E10" s="125">
        <v>26.1</v>
      </c>
      <c r="F10" s="125">
        <v>92</v>
      </c>
      <c r="G10" s="4">
        <v>75</v>
      </c>
      <c r="H10" s="4">
        <v>24.6</v>
      </c>
      <c r="I10" s="4">
        <v>0.16</v>
      </c>
      <c r="J10" s="4">
        <v>77.400000000000006</v>
      </c>
      <c r="K10" s="4">
        <v>84.6</v>
      </c>
      <c r="L10" s="4"/>
      <c r="M10" s="4">
        <v>2.0000000000000002E-5</v>
      </c>
      <c r="N10" s="4"/>
      <c r="O10" s="4">
        <v>0.24</v>
      </c>
      <c r="P10" s="4">
        <v>1.4999999999999999E-2</v>
      </c>
      <c r="Q10" s="4"/>
      <c r="R10" s="4"/>
      <c r="S10" s="4">
        <v>1.2E-2</v>
      </c>
      <c r="T10" s="59"/>
    </row>
    <row r="11" spans="1:20" ht="15.6">
      <c r="A11" s="11" t="s">
        <v>65</v>
      </c>
      <c r="B11" s="6">
        <v>30</v>
      </c>
      <c r="C11" s="125">
        <v>2.5499999999999998</v>
      </c>
      <c r="D11" s="125">
        <v>0.99</v>
      </c>
      <c r="E11" s="125">
        <v>12.75</v>
      </c>
      <c r="F11" s="125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1.4999999999999999E-2</v>
      </c>
      <c r="O11" s="4">
        <v>0.13</v>
      </c>
      <c r="P11" s="4">
        <v>0.01</v>
      </c>
      <c r="Q11" s="4"/>
      <c r="R11" s="4"/>
      <c r="S11" s="4">
        <v>1.2E-2</v>
      </c>
      <c r="T11" s="4"/>
    </row>
    <row r="12" spans="1:20" ht="15.6">
      <c r="A12" s="18" t="s">
        <v>54</v>
      </c>
      <c r="B12" s="3">
        <v>620</v>
      </c>
      <c r="C12" s="82">
        <f t="shared" ref="C12:I12" si="0">SUM(C5:C11)</f>
        <v>31.790000000000003</v>
      </c>
      <c r="D12" s="82">
        <f t="shared" si="0"/>
        <v>34.46</v>
      </c>
      <c r="E12" s="82">
        <f t="shared" si="0"/>
        <v>55.160000000000004</v>
      </c>
      <c r="F12" s="82">
        <f t="shared" si="0"/>
        <v>635.63000000000011</v>
      </c>
      <c r="G12" s="82">
        <f t="shared" si="0"/>
        <v>590.37</v>
      </c>
      <c r="H12" s="82">
        <f t="shared" si="0"/>
        <v>80.800000000000011</v>
      </c>
      <c r="I12" s="82">
        <f t="shared" si="0"/>
        <v>4.3500000000000005</v>
      </c>
      <c r="J12" s="82">
        <f t="shared" ref="J12:S12" si="1">SUM(J5:J11)</f>
        <v>475.11</v>
      </c>
      <c r="K12" s="82">
        <f t="shared" si="1"/>
        <v>337.55</v>
      </c>
      <c r="L12" s="82">
        <f t="shared" si="1"/>
        <v>8.0000000000000002E-3</v>
      </c>
      <c r="M12" s="82">
        <f t="shared" si="1"/>
        <v>3.7199999999999998E-3</v>
      </c>
      <c r="N12" s="82">
        <f t="shared" si="1"/>
        <v>0.17400000000000004</v>
      </c>
      <c r="O12" s="82">
        <v>9.6000000000000002E-2</v>
      </c>
      <c r="P12" s="82">
        <f t="shared" si="1"/>
        <v>0.72300000000000009</v>
      </c>
      <c r="Q12" s="82">
        <f t="shared" si="1"/>
        <v>358.64000000000004</v>
      </c>
      <c r="R12" s="82">
        <f t="shared" si="1"/>
        <v>5.9140000000000006</v>
      </c>
      <c r="S12" s="82">
        <f t="shared" si="1"/>
        <v>35.188400000000001</v>
      </c>
      <c r="T12" s="82"/>
    </row>
    <row r="13" spans="1:20" ht="15.6">
      <c r="A13" s="18" t="s">
        <v>3</v>
      </c>
      <c r="B13" s="6"/>
      <c r="C13" s="21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42" customHeight="1">
      <c r="A14" s="7" t="s">
        <v>194</v>
      </c>
      <c r="B14" s="6">
        <v>100</v>
      </c>
      <c r="C14" s="56">
        <v>1.32</v>
      </c>
      <c r="D14" s="56">
        <v>0.24</v>
      </c>
      <c r="E14" s="56">
        <v>6.72</v>
      </c>
      <c r="F14" s="56">
        <v>34.799999999999997</v>
      </c>
      <c r="G14" s="56">
        <v>25.2</v>
      </c>
      <c r="H14" s="56">
        <v>1.8</v>
      </c>
      <c r="I14" s="56">
        <v>0.22</v>
      </c>
      <c r="J14" s="56">
        <v>14.6</v>
      </c>
      <c r="K14" s="56">
        <v>11.6</v>
      </c>
      <c r="L14" s="56"/>
      <c r="M14" s="56">
        <v>2.9999999999999997E-4</v>
      </c>
      <c r="N14" s="56">
        <v>1.0999999999999999E-2</v>
      </c>
      <c r="O14" s="56">
        <v>1.2E-2</v>
      </c>
      <c r="P14" s="56">
        <v>3.0000000000000001E-3</v>
      </c>
      <c r="Q14" s="56">
        <v>1.2</v>
      </c>
      <c r="R14" s="56"/>
      <c r="S14" s="56">
        <v>0.88</v>
      </c>
      <c r="T14" s="142" t="s">
        <v>254</v>
      </c>
    </row>
    <row r="15" spans="1:20" ht="33" customHeight="1">
      <c r="A15" s="17" t="s">
        <v>97</v>
      </c>
      <c r="B15" s="29" t="s">
        <v>68</v>
      </c>
      <c r="C15" s="5">
        <v>6</v>
      </c>
      <c r="D15" s="5">
        <v>3</v>
      </c>
      <c r="E15" s="5">
        <v>4.25</v>
      </c>
      <c r="F15" s="5">
        <v>168.75</v>
      </c>
      <c r="G15" s="4">
        <v>21.62</v>
      </c>
      <c r="H15" s="4">
        <v>22.5</v>
      </c>
      <c r="I15" s="4">
        <v>0.6</v>
      </c>
      <c r="J15" s="4">
        <v>35</v>
      </c>
      <c r="K15" s="4">
        <v>37.5</v>
      </c>
      <c r="L15" s="4">
        <v>2E-3</v>
      </c>
      <c r="M15" s="4">
        <v>0.02</v>
      </c>
      <c r="N15" s="4">
        <v>1.35</v>
      </c>
      <c r="O15" s="4">
        <v>0.03</v>
      </c>
      <c r="P15" s="4">
        <v>0.02</v>
      </c>
      <c r="Q15" s="4">
        <v>33</v>
      </c>
      <c r="R15" s="4"/>
      <c r="S15" s="4">
        <v>0.2</v>
      </c>
      <c r="T15" s="4">
        <v>138</v>
      </c>
    </row>
    <row r="16" spans="1:20" ht="40.5" customHeight="1">
      <c r="A16" s="17" t="s">
        <v>147</v>
      </c>
      <c r="B16" s="29" t="s">
        <v>140</v>
      </c>
      <c r="C16" s="56">
        <v>10.6</v>
      </c>
      <c r="D16" s="56">
        <v>8</v>
      </c>
      <c r="E16" s="56">
        <v>80.400000000000006</v>
      </c>
      <c r="F16" s="56">
        <v>306</v>
      </c>
      <c r="G16" s="56">
        <v>34</v>
      </c>
      <c r="H16" s="56">
        <v>14</v>
      </c>
      <c r="I16" s="56">
        <v>2.4</v>
      </c>
      <c r="J16" s="56">
        <v>68</v>
      </c>
      <c r="K16" s="56">
        <v>154</v>
      </c>
      <c r="L16" s="56"/>
      <c r="M16" s="56"/>
      <c r="N16" s="56"/>
      <c r="O16" s="56">
        <v>1.4E-2</v>
      </c>
      <c r="P16" s="56">
        <v>0.18</v>
      </c>
      <c r="Q16" s="56">
        <v>24</v>
      </c>
      <c r="R16" s="56"/>
      <c r="S16" s="56"/>
      <c r="T16" s="56">
        <v>438</v>
      </c>
    </row>
    <row r="17" spans="1:20" ht="31.2">
      <c r="A17" s="17" t="s">
        <v>148</v>
      </c>
      <c r="B17" s="6">
        <v>200</v>
      </c>
      <c r="C17" s="117">
        <v>0.6</v>
      </c>
      <c r="D17" s="117"/>
      <c r="E17" s="117">
        <v>29</v>
      </c>
      <c r="F17" s="117">
        <v>141.19999999999999</v>
      </c>
      <c r="G17" s="4">
        <v>25.2</v>
      </c>
      <c r="H17" s="4">
        <v>9.4</v>
      </c>
      <c r="I17" s="4">
        <v>0.6</v>
      </c>
      <c r="J17" s="4">
        <v>9.6</v>
      </c>
      <c r="K17" s="4"/>
      <c r="L17" s="4"/>
      <c r="M17" s="4"/>
      <c r="N17" s="4"/>
      <c r="O17" s="4">
        <v>6.0000000000000001E-3</v>
      </c>
      <c r="P17" s="4">
        <v>0.02</v>
      </c>
      <c r="Q17" s="4">
        <v>10</v>
      </c>
      <c r="R17" s="4"/>
      <c r="S17" s="4">
        <v>0.4</v>
      </c>
      <c r="T17" s="4">
        <v>638</v>
      </c>
    </row>
    <row r="18" spans="1:20" ht="16.5" customHeight="1">
      <c r="A18" s="17" t="s">
        <v>64</v>
      </c>
      <c r="B18" s="6">
        <v>60</v>
      </c>
      <c r="C18" s="21">
        <v>4.42</v>
      </c>
      <c r="D18" s="117">
        <v>2.7</v>
      </c>
      <c r="E18" s="117">
        <v>26.1</v>
      </c>
      <c r="F18" s="117">
        <v>92</v>
      </c>
      <c r="G18" s="4">
        <v>75</v>
      </c>
      <c r="H18" s="4">
        <v>24.6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6.5" customHeight="1">
      <c r="A19" s="7" t="s">
        <v>65</v>
      </c>
      <c r="B19" s="6">
        <v>40</v>
      </c>
      <c r="C19" s="125">
        <v>3.4</v>
      </c>
      <c r="D19" s="125">
        <v>1.3</v>
      </c>
      <c r="E19" s="125">
        <v>14</v>
      </c>
      <c r="F19" s="125">
        <v>103.6</v>
      </c>
      <c r="G19" s="4">
        <v>29.2</v>
      </c>
      <c r="H19" s="4">
        <v>16</v>
      </c>
      <c r="I19" s="4">
        <v>1.1299999999999999</v>
      </c>
      <c r="J19" s="4">
        <v>50</v>
      </c>
      <c r="K19" s="4">
        <v>66.400000000000006</v>
      </c>
      <c r="L19" s="4"/>
      <c r="M19" s="4"/>
      <c r="N19" s="4">
        <v>0.02</v>
      </c>
      <c r="O19" s="4">
        <v>0.17</v>
      </c>
      <c r="P19" s="4">
        <v>0.01</v>
      </c>
      <c r="Q19" s="4"/>
      <c r="R19" s="4"/>
      <c r="S19" s="4">
        <v>1.6E-2</v>
      </c>
      <c r="T19" s="4"/>
    </row>
    <row r="20" spans="1:20" ht="15.6">
      <c r="A20" s="18" t="s">
        <v>56</v>
      </c>
      <c r="B20" s="3">
        <v>875</v>
      </c>
      <c r="C20" s="82">
        <f t="shared" ref="C20:S20" si="2">SUM(C14:C19)</f>
        <v>26.340000000000003</v>
      </c>
      <c r="D20" s="82">
        <f t="shared" si="2"/>
        <v>15.240000000000002</v>
      </c>
      <c r="E20" s="82">
        <f t="shared" si="2"/>
        <v>160.47</v>
      </c>
      <c r="F20" s="82">
        <f t="shared" si="2"/>
        <v>846.35</v>
      </c>
      <c r="G20" s="82">
        <f t="shared" si="2"/>
        <v>210.21999999999997</v>
      </c>
      <c r="H20" s="82">
        <f t="shared" si="2"/>
        <v>88.3</v>
      </c>
      <c r="I20" s="82">
        <f t="shared" si="2"/>
        <v>5.1099999999999994</v>
      </c>
      <c r="J20" s="82">
        <f t="shared" si="2"/>
        <v>254.6</v>
      </c>
      <c r="K20" s="82">
        <f t="shared" si="2"/>
        <v>354.1</v>
      </c>
      <c r="L20" s="82">
        <f t="shared" si="2"/>
        <v>2E-3</v>
      </c>
      <c r="M20" s="82">
        <f t="shared" si="2"/>
        <v>2.0320000000000001E-2</v>
      </c>
      <c r="N20" s="82">
        <f t="shared" si="2"/>
        <v>1.381</v>
      </c>
      <c r="O20" s="82">
        <f t="shared" si="2"/>
        <v>0.47199999999999998</v>
      </c>
      <c r="P20" s="82">
        <f t="shared" si="2"/>
        <v>0.248</v>
      </c>
      <c r="Q20" s="82">
        <f t="shared" si="2"/>
        <v>68.2</v>
      </c>
      <c r="R20" s="82">
        <f t="shared" si="2"/>
        <v>0</v>
      </c>
      <c r="S20" s="82">
        <f t="shared" si="2"/>
        <v>1.508</v>
      </c>
      <c r="T20" s="82"/>
    </row>
    <row r="21" spans="1:20" ht="15.6">
      <c r="A21" s="14" t="s">
        <v>9</v>
      </c>
      <c r="B21" s="15"/>
      <c r="C21" s="80">
        <f t="shared" ref="C21:S21" si="3">SUM(C12+C20)</f>
        <v>58.13000000000001</v>
      </c>
      <c r="D21" s="80">
        <f t="shared" si="3"/>
        <v>49.7</v>
      </c>
      <c r="E21" s="80">
        <f t="shared" si="3"/>
        <v>215.63</v>
      </c>
      <c r="F21" s="80">
        <f t="shared" si="3"/>
        <v>1481.98</v>
      </c>
      <c r="G21" s="80">
        <f t="shared" si="3"/>
        <v>800.58999999999992</v>
      </c>
      <c r="H21" s="80">
        <f t="shared" si="3"/>
        <v>169.10000000000002</v>
      </c>
      <c r="I21" s="80">
        <f t="shared" si="3"/>
        <v>9.4600000000000009</v>
      </c>
      <c r="J21" s="80">
        <f t="shared" si="3"/>
        <v>729.71</v>
      </c>
      <c r="K21" s="80">
        <f t="shared" si="3"/>
        <v>691.65000000000009</v>
      </c>
      <c r="L21" s="80">
        <f t="shared" si="3"/>
        <v>0.01</v>
      </c>
      <c r="M21" s="80">
        <f t="shared" si="3"/>
        <v>2.4040000000000002E-2</v>
      </c>
      <c r="N21" s="80">
        <f t="shared" si="3"/>
        <v>1.5550000000000002</v>
      </c>
      <c r="O21" s="80">
        <f t="shared" si="3"/>
        <v>0.56799999999999995</v>
      </c>
      <c r="P21" s="80">
        <f t="shared" si="3"/>
        <v>0.97100000000000009</v>
      </c>
      <c r="Q21" s="80">
        <f t="shared" si="3"/>
        <v>426.84000000000003</v>
      </c>
      <c r="R21" s="80">
        <f t="shared" si="3"/>
        <v>5.9140000000000006</v>
      </c>
      <c r="S21" s="80">
        <f t="shared" si="3"/>
        <v>36.696400000000004</v>
      </c>
      <c r="T21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15" workbookViewId="0">
      <selection activeCell="K21" sqref="K21"/>
    </sheetView>
  </sheetViews>
  <sheetFormatPr defaultRowHeight="14.4"/>
  <cols>
    <col min="1" max="1" width="20.5546875" style="1" customWidth="1"/>
    <col min="2" max="2" width="7" customWidth="1"/>
    <col min="3" max="3" width="6.88671875" customWidth="1"/>
    <col min="4" max="4" width="6.109375" customWidth="1"/>
    <col min="5" max="5" width="10.44140625" customWidth="1"/>
    <col min="6" max="6" width="8.33203125" customWidth="1"/>
    <col min="7" max="7" width="5.88671875" customWidth="1"/>
    <col min="8" max="8" width="6.6640625" customWidth="1"/>
    <col min="9" max="11" width="6.44140625" customWidth="1"/>
    <col min="12" max="12" width="7.6640625" customWidth="1"/>
    <col min="13" max="13" width="9.33203125" customWidth="1"/>
    <col min="14" max="17" width="6.44140625" customWidth="1"/>
    <col min="18" max="18" width="8" customWidth="1"/>
    <col min="19" max="19" width="6.44140625" customWidth="1"/>
    <col min="20" max="20" width="7.109375" customWidth="1"/>
  </cols>
  <sheetData>
    <row r="1" spans="1:20" ht="17.399999999999999">
      <c r="A1" s="168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26.4">
      <c r="A2" s="170" t="s">
        <v>0</v>
      </c>
      <c r="B2" s="33" t="s">
        <v>1</v>
      </c>
      <c r="C2" s="33" t="s">
        <v>4</v>
      </c>
      <c r="D2" s="33" t="s">
        <v>5</v>
      </c>
      <c r="E2" s="34" t="s">
        <v>6</v>
      </c>
      <c r="F2" s="171" t="s">
        <v>7</v>
      </c>
      <c r="G2" s="187" t="s">
        <v>94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ht="18.75" customHeight="1">
      <c r="A3" s="170"/>
      <c r="B3" s="172" t="s">
        <v>8</v>
      </c>
      <c r="C3" s="173"/>
      <c r="D3" s="173"/>
      <c r="E3" s="173"/>
      <c r="F3" s="171"/>
      <c r="G3" s="190" t="s">
        <v>23</v>
      </c>
      <c r="H3" s="192" t="s">
        <v>24</v>
      </c>
      <c r="I3" s="192" t="s">
        <v>25</v>
      </c>
      <c r="J3" s="174" t="s">
        <v>79</v>
      </c>
      <c r="K3" s="174" t="s">
        <v>80</v>
      </c>
      <c r="L3" s="174" t="s">
        <v>81</v>
      </c>
      <c r="M3" s="174" t="s">
        <v>82</v>
      </c>
      <c r="N3" s="174" t="s">
        <v>83</v>
      </c>
      <c r="O3" s="174" t="s">
        <v>84</v>
      </c>
      <c r="P3" s="174" t="s">
        <v>85</v>
      </c>
      <c r="Q3" s="174" t="s">
        <v>86</v>
      </c>
      <c r="R3" s="174" t="s">
        <v>87</v>
      </c>
      <c r="S3" s="174" t="s">
        <v>26</v>
      </c>
      <c r="T3" s="165" t="s">
        <v>89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91"/>
      <c r="H4" s="193"/>
      <c r="I4" s="193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84"/>
    </row>
    <row r="5" spans="1:20" ht="36.75" customHeight="1">
      <c r="A5" s="11" t="s">
        <v>168</v>
      </c>
      <c r="B5" s="29" t="s">
        <v>140</v>
      </c>
      <c r="C5" s="97">
        <v>14.96</v>
      </c>
      <c r="D5" s="97">
        <v>16.55</v>
      </c>
      <c r="E5" s="97">
        <v>19.8</v>
      </c>
      <c r="F5" s="110">
        <v>290.38</v>
      </c>
      <c r="G5" s="35">
        <v>65</v>
      </c>
      <c r="H5" s="35">
        <v>38</v>
      </c>
      <c r="I5" s="4">
        <v>2.8</v>
      </c>
      <c r="J5" s="4">
        <v>124</v>
      </c>
      <c r="K5" s="4">
        <v>144</v>
      </c>
      <c r="L5" s="4">
        <v>2.8000000000000001E-2</v>
      </c>
      <c r="M5" s="4">
        <v>5.0000000000000001E-4</v>
      </c>
      <c r="N5" s="4"/>
      <c r="O5" s="4">
        <v>0.112</v>
      </c>
      <c r="P5" s="4">
        <v>0.2</v>
      </c>
      <c r="Q5" s="4">
        <v>72</v>
      </c>
      <c r="R5" s="4">
        <v>1.81</v>
      </c>
      <c r="S5" s="4">
        <v>1.02</v>
      </c>
      <c r="T5" s="4">
        <v>443</v>
      </c>
    </row>
    <row r="6" spans="1:20" ht="15.6">
      <c r="A6" s="7" t="s">
        <v>150</v>
      </c>
      <c r="B6" s="6">
        <v>100</v>
      </c>
      <c r="C6" s="21">
        <v>0.4</v>
      </c>
      <c r="D6" s="117">
        <v>0.4</v>
      </c>
      <c r="E6" s="117">
        <v>9.8000000000000007</v>
      </c>
      <c r="F6" s="117">
        <v>52</v>
      </c>
      <c r="G6" s="4">
        <v>26</v>
      </c>
      <c r="H6" s="4">
        <v>9</v>
      </c>
      <c r="I6" s="4">
        <v>2.2000000000000002</v>
      </c>
      <c r="J6" s="4">
        <v>11</v>
      </c>
      <c r="K6" s="4">
        <v>48</v>
      </c>
      <c r="L6" s="4">
        <v>2E-3</v>
      </c>
      <c r="M6" s="4">
        <v>4.0000000000000001E-3</v>
      </c>
      <c r="N6" s="4">
        <v>0.08</v>
      </c>
      <c r="O6" s="4">
        <v>0.03</v>
      </c>
      <c r="P6" s="4">
        <v>0.02</v>
      </c>
      <c r="Q6" s="4">
        <v>5</v>
      </c>
      <c r="R6" s="4"/>
      <c r="S6" s="4">
        <v>10</v>
      </c>
      <c r="T6" s="4"/>
    </row>
    <row r="7" spans="1:20" ht="15.6">
      <c r="A7" s="17" t="s">
        <v>149</v>
      </c>
      <c r="B7" s="6">
        <v>200</v>
      </c>
      <c r="C7" s="21"/>
      <c r="D7" s="101"/>
      <c r="E7" s="101">
        <v>46</v>
      </c>
      <c r="F7" s="101">
        <v>82</v>
      </c>
      <c r="G7" s="4"/>
      <c r="H7" s="4"/>
      <c r="I7" s="4"/>
      <c r="J7" s="4"/>
      <c r="K7" s="4"/>
      <c r="L7" s="4"/>
      <c r="M7" s="4"/>
      <c r="N7" s="4"/>
      <c r="O7" s="4"/>
      <c r="P7" s="4">
        <v>0.48</v>
      </c>
      <c r="Q7" s="4">
        <v>0.36</v>
      </c>
      <c r="R7" s="4">
        <v>0.8</v>
      </c>
      <c r="S7" s="4">
        <v>4.9000000000000004</v>
      </c>
      <c r="T7" s="4">
        <v>648</v>
      </c>
    </row>
    <row r="8" spans="1:20" ht="15.6">
      <c r="A8" s="17" t="s">
        <v>64</v>
      </c>
      <c r="B8" s="10">
        <v>60</v>
      </c>
      <c r="C8" s="21">
        <v>4.42</v>
      </c>
      <c r="D8" s="125">
        <v>2.7</v>
      </c>
      <c r="E8" s="125">
        <v>26.1</v>
      </c>
      <c r="F8" s="125">
        <v>92</v>
      </c>
      <c r="G8" s="4">
        <v>75</v>
      </c>
      <c r="H8" s="4">
        <v>24.6</v>
      </c>
      <c r="I8" s="4">
        <v>0.16</v>
      </c>
      <c r="J8" s="4">
        <v>77.400000000000006</v>
      </c>
      <c r="K8" s="4">
        <v>84.6</v>
      </c>
      <c r="L8" s="4"/>
      <c r="M8" s="4">
        <v>2.0000000000000002E-5</v>
      </c>
      <c r="N8" s="4"/>
      <c r="O8" s="4">
        <v>0.24</v>
      </c>
      <c r="P8" s="4">
        <v>1.4999999999999999E-2</v>
      </c>
      <c r="Q8" s="4"/>
      <c r="R8" s="4"/>
      <c r="S8" s="4">
        <v>1.2E-2</v>
      </c>
      <c r="T8" s="4"/>
    </row>
    <row r="9" spans="1:20" ht="15.6">
      <c r="A9" s="11" t="s">
        <v>65</v>
      </c>
      <c r="B9" s="6">
        <v>30</v>
      </c>
      <c r="C9" s="125">
        <v>2.5499999999999998</v>
      </c>
      <c r="D9" s="125">
        <v>0.99</v>
      </c>
      <c r="E9" s="125">
        <v>12.75</v>
      </c>
      <c r="F9" s="125">
        <v>77.7</v>
      </c>
      <c r="G9" s="4">
        <v>21.9</v>
      </c>
      <c r="H9" s="4">
        <v>12</v>
      </c>
      <c r="I9" s="4">
        <v>0.85</v>
      </c>
      <c r="J9" s="4">
        <v>37.5</v>
      </c>
      <c r="K9" s="4">
        <v>49.8</v>
      </c>
      <c r="L9" s="4"/>
      <c r="M9" s="4"/>
      <c r="N9" s="4">
        <v>1.4999999999999999E-2</v>
      </c>
      <c r="O9" s="4">
        <v>0.13</v>
      </c>
      <c r="P9" s="4">
        <v>0.01</v>
      </c>
      <c r="Q9" s="4"/>
      <c r="R9" s="4"/>
      <c r="S9" s="4">
        <v>1.2E-2</v>
      </c>
      <c r="T9" s="4"/>
    </row>
    <row r="10" spans="1:20" ht="15.6">
      <c r="A10" s="18" t="s">
        <v>54</v>
      </c>
      <c r="B10" s="3">
        <v>590</v>
      </c>
      <c r="C10" s="82">
        <f t="shared" ref="C10:I10" si="0">SUM(C5:C9)</f>
        <v>22.330000000000002</v>
      </c>
      <c r="D10" s="82">
        <f t="shared" si="0"/>
        <v>20.639999999999997</v>
      </c>
      <c r="E10" s="82">
        <f t="shared" si="0"/>
        <v>114.44999999999999</v>
      </c>
      <c r="F10" s="82">
        <f t="shared" si="0"/>
        <v>594.08000000000004</v>
      </c>
      <c r="G10" s="82">
        <f t="shared" si="0"/>
        <v>187.9</v>
      </c>
      <c r="H10" s="82">
        <f t="shared" si="0"/>
        <v>83.6</v>
      </c>
      <c r="I10" s="82">
        <f t="shared" si="0"/>
        <v>6.01</v>
      </c>
      <c r="J10" s="82">
        <v>149.9</v>
      </c>
      <c r="K10" s="82">
        <v>226.3</v>
      </c>
      <c r="L10" s="82">
        <f t="shared" ref="L10:S10" si="1">SUM(L5:L9)</f>
        <v>0.03</v>
      </c>
      <c r="M10" s="82">
        <f t="shared" si="1"/>
        <v>4.5200000000000006E-3</v>
      </c>
      <c r="N10" s="82">
        <f t="shared" si="1"/>
        <v>9.5000000000000001E-2</v>
      </c>
      <c r="O10" s="82">
        <f t="shared" si="1"/>
        <v>0.51200000000000001</v>
      </c>
      <c r="P10" s="82">
        <f t="shared" si="1"/>
        <v>0.72499999999999998</v>
      </c>
      <c r="Q10" s="82">
        <f t="shared" si="1"/>
        <v>77.36</v>
      </c>
      <c r="R10" s="82">
        <f t="shared" si="1"/>
        <v>2.6100000000000003</v>
      </c>
      <c r="S10" s="82">
        <f t="shared" si="1"/>
        <v>15.944000000000001</v>
      </c>
      <c r="T10" s="82"/>
    </row>
    <row r="11" spans="1:20" ht="15.6">
      <c r="A11" s="18" t="s">
        <v>3</v>
      </c>
      <c r="B11" s="6"/>
      <c r="C11" s="21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6.75" customHeight="1">
      <c r="A12" s="11" t="s">
        <v>192</v>
      </c>
      <c r="B12" s="6">
        <v>100</v>
      </c>
      <c r="C12" s="125"/>
      <c r="D12" s="125">
        <v>2.4</v>
      </c>
      <c r="E12" s="125">
        <v>4.2</v>
      </c>
      <c r="F12" s="125">
        <v>89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>
        <v>1E-3</v>
      </c>
      <c r="M12" s="88">
        <v>8.9999999999999993E-3</v>
      </c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251</v>
      </c>
    </row>
    <row r="13" spans="1:20" ht="24" customHeight="1">
      <c r="A13" s="17" t="s">
        <v>151</v>
      </c>
      <c r="B13" s="29">
        <v>250</v>
      </c>
      <c r="C13" s="21">
        <v>4.75</v>
      </c>
      <c r="D13" s="5">
        <v>4.75</v>
      </c>
      <c r="E13" s="5">
        <v>11.5</v>
      </c>
      <c r="F13" s="5">
        <v>156.5</v>
      </c>
      <c r="G13" s="4">
        <v>72.150000000000006</v>
      </c>
      <c r="H13" s="4">
        <v>8.4499999999999993</v>
      </c>
      <c r="I13" s="4">
        <v>0.32</v>
      </c>
      <c r="J13" s="4">
        <v>173.8</v>
      </c>
      <c r="K13" s="4">
        <v>75.599999999999994</v>
      </c>
      <c r="L13" s="4">
        <v>1.6E-2</v>
      </c>
      <c r="M13" s="4">
        <v>5.9999999999999995E-4</v>
      </c>
      <c r="N13" s="4">
        <v>1.1200000000000001</v>
      </c>
      <c r="O13" s="4"/>
      <c r="P13" s="4">
        <v>2.1000000000000001E-2</v>
      </c>
      <c r="Q13" s="4">
        <v>5.75</v>
      </c>
      <c r="R13" s="4"/>
      <c r="S13" s="4">
        <v>0.75</v>
      </c>
      <c r="T13" s="4">
        <v>134</v>
      </c>
    </row>
    <row r="14" spans="1:20" ht="55.2">
      <c r="A14" s="7" t="s">
        <v>153</v>
      </c>
      <c r="B14" s="6" t="s">
        <v>175</v>
      </c>
      <c r="C14" s="56">
        <v>13.1</v>
      </c>
      <c r="D14" s="56">
        <v>16.899999999999999</v>
      </c>
      <c r="E14" s="56">
        <v>9</v>
      </c>
      <c r="F14" s="56">
        <v>249.96</v>
      </c>
      <c r="G14" s="56">
        <v>96.2</v>
      </c>
      <c r="H14" s="56">
        <v>11.4</v>
      </c>
      <c r="I14" s="56">
        <v>1.8</v>
      </c>
      <c r="J14" s="56">
        <v>52.9</v>
      </c>
      <c r="K14" s="56">
        <v>76.2</v>
      </c>
      <c r="L14" s="56">
        <v>3.0000000000000001E-3</v>
      </c>
      <c r="M14" s="56">
        <v>0.01</v>
      </c>
      <c r="N14" s="56">
        <v>1.0999999999999999E-2</v>
      </c>
      <c r="O14" s="56">
        <v>0.13</v>
      </c>
      <c r="P14" s="56">
        <v>0.02</v>
      </c>
      <c r="Q14" s="56">
        <v>27.2</v>
      </c>
      <c r="R14" s="56">
        <v>2.2999999999999998</v>
      </c>
      <c r="S14" s="56">
        <v>0.8</v>
      </c>
      <c r="T14" s="56">
        <v>498</v>
      </c>
    </row>
    <row r="15" spans="1:20" ht="24.75" customHeight="1">
      <c r="A15" s="17" t="s">
        <v>91</v>
      </c>
      <c r="B15" s="10">
        <v>180</v>
      </c>
      <c r="C15" s="21">
        <v>3.1</v>
      </c>
      <c r="D15" s="119">
        <v>6</v>
      </c>
      <c r="E15" s="119">
        <v>39.700000000000003</v>
      </c>
      <c r="F15" s="119">
        <v>145.38</v>
      </c>
      <c r="G15" s="4">
        <v>39</v>
      </c>
      <c r="H15" s="4">
        <v>28</v>
      </c>
      <c r="I15" s="4"/>
      <c r="J15" s="4">
        <v>84</v>
      </c>
      <c r="K15" s="4">
        <v>124</v>
      </c>
      <c r="L15" s="4">
        <v>2.8000000000000001E-2</v>
      </c>
      <c r="M15" s="4">
        <v>8.0000000000000004E-4</v>
      </c>
      <c r="N15" s="4"/>
      <c r="O15" s="4">
        <v>1.2E-2</v>
      </c>
      <c r="P15" s="4">
        <v>1.1000000000000001E-3</v>
      </c>
      <c r="Q15" s="4">
        <v>32.1</v>
      </c>
      <c r="R15" s="4"/>
      <c r="S15" s="4">
        <v>1.02</v>
      </c>
      <c r="T15" s="4">
        <v>520</v>
      </c>
    </row>
    <row r="16" spans="1:20" ht="15.6">
      <c r="A16" s="7" t="s">
        <v>154</v>
      </c>
      <c r="B16" s="6">
        <v>200</v>
      </c>
      <c r="C16" s="5">
        <v>0.8</v>
      </c>
      <c r="D16" s="5">
        <v>0.6</v>
      </c>
      <c r="E16" s="5">
        <v>22</v>
      </c>
      <c r="F16" s="5">
        <v>91</v>
      </c>
      <c r="G16" s="4">
        <v>38</v>
      </c>
      <c r="H16" s="4">
        <v>24</v>
      </c>
      <c r="I16" s="4">
        <v>0.6</v>
      </c>
      <c r="J16" s="4">
        <v>32</v>
      </c>
      <c r="K16" s="4">
        <v>110</v>
      </c>
      <c r="L16" s="4">
        <v>0.02</v>
      </c>
      <c r="M16" s="4"/>
      <c r="N16" s="4">
        <v>0.2</v>
      </c>
      <c r="O16" s="4">
        <v>0.04</v>
      </c>
      <c r="P16" s="4">
        <v>0.06</v>
      </c>
      <c r="Q16" s="4">
        <v>3.34</v>
      </c>
      <c r="R16" s="4">
        <v>0.5</v>
      </c>
      <c r="S16" s="4">
        <v>16</v>
      </c>
      <c r="T16" s="4">
        <v>707</v>
      </c>
    </row>
    <row r="17" spans="1:20" ht="25.8">
      <c r="A17" s="17" t="s">
        <v>258</v>
      </c>
      <c r="B17" s="32">
        <v>35</v>
      </c>
      <c r="C17" s="144">
        <v>1.96</v>
      </c>
      <c r="D17" s="62">
        <v>5.6</v>
      </c>
      <c r="E17" s="62">
        <v>23.06</v>
      </c>
      <c r="F17" s="62">
        <v>157.5</v>
      </c>
      <c r="G17" s="64">
        <v>12.95</v>
      </c>
      <c r="H17" s="64">
        <v>11.55</v>
      </c>
      <c r="I17" s="64">
        <v>0.89</v>
      </c>
      <c r="J17" s="64">
        <v>48.3</v>
      </c>
      <c r="K17" s="64">
        <v>49.7</v>
      </c>
      <c r="L17" s="64"/>
      <c r="M17" s="64"/>
      <c r="N17" s="64"/>
      <c r="O17" s="64">
        <v>0.02</v>
      </c>
      <c r="P17" s="64">
        <v>0.08</v>
      </c>
      <c r="Q17" s="64">
        <v>1.75</v>
      </c>
      <c r="R17" s="64"/>
      <c r="S17" s="64"/>
      <c r="T17" s="4"/>
    </row>
    <row r="18" spans="1:20" ht="15.6">
      <c r="A18" s="7" t="s">
        <v>64</v>
      </c>
      <c r="B18" s="6">
        <v>60</v>
      </c>
      <c r="C18" s="21">
        <v>4.42</v>
      </c>
      <c r="D18" s="117">
        <v>2.7</v>
      </c>
      <c r="E18" s="117">
        <v>26.1</v>
      </c>
      <c r="F18" s="117">
        <v>92</v>
      </c>
      <c r="G18" s="4">
        <v>75</v>
      </c>
      <c r="H18" s="4">
        <v>24.6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5.6">
      <c r="A19" s="7" t="s">
        <v>65</v>
      </c>
      <c r="B19" s="6">
        <v>40</v>
      </c>
      <c r="C19" s="125">
        <v>3.4</v>
      </c>
      <c r="D19" s="125">
        <v>1.3</v>
      </c>
      <c r="E19" s="125">
        <v>14</v>
      </c>
      <c r="F19" s="125">
        <v>103.6</v>
      </c>
      <c r="G19" s="4">
        <v>29.2</v>
      </c>
      <c r="H19" s="4">
        <v>16</v>
      </c>
      <c r="I19" s="4">
        <v>1.1299999999999999</v>
      </c>
      <c r="J19" s="4">
        <v>50</v>
      </c>
      <c r="K19" s="4">
        <v>66.400000000000006</v>
      </c>
      <c r="L19" s="4"/>
      <c r="M19" s="4"/>
      <c r="N19" s="4">
        <v>0.02</v>
      </c>
      <c r="O19" s="4">
        <v>0.17</v>
      </c>
      <c r="P19" s="4">
        <v>0.01</v>
      </c>
      <c r="Q19" s="4"/>
      <c r="R19" s="4"/>
      <c r="S19" s="4">
        <v>1.6E-2</v>
      </c>
      <c r="T19" s="4"/>
    </row>
    <row r="20" spans="1:20" ht="15.6">
      <c r="A20" s="18" t="s">
        <v>56</v>
      </c>
      <c r="B20" s="3">
        <v>960</v>
      </c>
      <c r="C20" s="82">
        <f>SUM(C12:C19)</f>
        <v>31.53</v>
      </c>
      <c r="D20" s="82">
        <f t="shared" ref="D20:S20" si="2">SUM(D12:D19)</f>
        <v>40.25</v>
      </c>
      <c r="E20" s="82">
        <f t="shared" si="2"/>
        <v>149.56</v>
      </c>
      <c r="F20" s="82">
        <f t="shared" si="2"/>
        <v>1084.94</v>
      </c>
      <c r="G20" s="82">
        <f t="shared" si="2"/>
        <v>387.07</v>
      </c>
      <c r="H20" s="82">
        <v>105.2</v>
      </c>
      <c r="I20" s="82">
        <f t="shared" si="2"/>
        <v>5.3100000000000005</v>
      </c>
      <c r="J20" s="82">
        <f t="shared" si="2"/>
        <v>537.78000000000009</v>
      </c>
      <c r="K20" s="82">
        <v>398.1</v>
      </c>
      <c r="L20" s="100">
        <f t="shared" si="2"/>
        <v>6.8000000000000005E-2</v>
      </c>
      <c r="M20" s="82">
        <f t="shared" si="2"/>
        <v>2.0419999999999997E-2</v>
      </c>
      <c r="N20" s="82">
        <f t="shared" si="2"/>
        <v>1.681</v>
      </c>
      <c r="O20" s="82">
        <f t="shared" si="2"/>
        <v>0.61199999999999999</v>
      </c>
      <c r="P20" s="82">
        <f t="shared" si="2"/>
        <v>0.23710000000000003</v>
      </c>
      <c r="Q20" s="82">
        <f t="shared" si="2"/>
        <v>94.84</v>
      </c>
      <c r="R20" s="82">
        <f t="shared" si="2"/>
        <v>2.8</v>
      </c>
      <c r="S20" s="82">
        <f t="shared" si="2"/>
        <v>18.797999999999998</v>
      </c>
      <c r="T20" s="82"/>
    </row>
    <row r="21" spans="1:20" ht="15.6">
      <c r="A21" s="14" t="s">
        <v>9</v>
      </c>
      <c r="B21" s="3"/>
      <c r="C21" s="80">
        <f>SUM(C10+C20)</f>
        <v>53.86</v>
      </c>
      <c r="D21" s="80">
        <f t="shared" ref="D21:S21" si="3">SUM(D10+D20)</f>
        <v>60.89</v>
      </c>
      <c r="E21" s="80">
        <f t="shared" si="3"/>
        <v>264.01</v>
      </c>
      <c r="F21" s="80">
        <f t="shared" si="3"/>
        <v>1679.02</v>
      </c>
      <c r="G21" s="80">
        <f t="shared" si="3"/>
        <v>574.97</v>
      </c>
      <c r="H21" s="80">
        <f t="shared" si="3"/>
        <v>188.8</v>
      </c>
      <c r="I21" s="80">
        <f t="shared" si="3"/>
        <v>11.32</v>
      </c>
      <c r="J21" s="80">
        <f t="shared" si="3"/>
        <v>687.68000000000006</v>
      </c>
      <c r="K21" s="80">
        <f t="shared" si="3"/>
        <v>624.40000000000009</v>
      </c>
      <c r="L21" s="80">
        <f t="shared" si="3"/>
        <v>9.8000000000000004E-2</v>
      </c>
      <c r="M21" s="80">
        <f t="shared" si="3"/>
        <v>2.4939999999999997E-2</v>
      </c>
      <c r="N21" s="80">
        <f t="shared" si="3"/>
        <v>1.776</v>
      </c>
      <c r="O21" s="80">
        <f t="shared" si="3"/>
        <v>1.1240000000000001</v>
      </c>
      <c r="P21" s="80">
        <f t="shared" si="3"/>
        <v>0.96209999999999996</v>
      </c>
      <c r="Q21" s="80">
        <f t="shared" si="3"/>
        <v>172.2</v>
      </c>
      <c r="R21" s="80">
        <f t="shared" si="3"/>
        <v>5.41</v>
      </c>
      <c r="S21" s="80">
        <f t="shared" si="3"/>
        <v>34.741999999999997</v>
      </c>
      <c r="T21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титульный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таблица №1</vt:lpstr>
      <vt:lpstr>таблица №2</vt:lpstr>
      <vt:lpstr>%соотн.1</vt:lpstr>
      <vt:lpstr>%соотн.2</vt:lpstr>
      <vt:lpstr>объемы завтраков, обедов</vt:lpstr>
      <vt:lpstr>Нормы</vt:lpstr>
      <vt:lpstr>Лист1</vt:lpstr>
      <vt:lpstr>'10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</vt:vector>
  </TitlesOfParts>
  <Company>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User</cp:lastModifiedBy>
  <cp:lastPrinted>2021-08-31T01:52:17Z</cp:lastPrinted>
  <dcterms:created xsi:type="dcterms:W3CDTF">2008-06-03T02:32:19Z</dcterms:created>
  <dcterms:modified xsi:type="dcterms:W3CDTF">2021-12-13T12:43:54Z</dcterms:modified>
</cp:coreProperties>
</file>